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8540" windowHeight="9300"/>
  </bookViews>
  <sheets>
    <sheet name="Лист1" sheetId="1" r:id="rId1"/>
    <sheet name="Лист2" sheetId="2" r:id="rId2"/>
    <sheet name="Лист3" sheetId="3" r:id="rId3"/>
  </sheets>
  <definedNames>
    <definedName name="Print_Area" localSheetId="0">Лист1!$A$1:$R$42</definedName>
    <definedName name="_xlnm.Print_Area" localSheetId="0">Лист1!$A$1:$R$42</definedName>
  </definedNames>
  <calcPr calcId="125725"/>
</workbook>
</file>

<file path=xl/calcChain.xml><?xml version="1.0" encoding="utf-8"?>
<calcChain xmlns="http://schemas.openxmlformats.org/spreadsheetml/2006/main">
  <c r="X20" i="1"/>
  <c r="X6"/>
  <c r="X7"/>
  <c r="X8"/>
  <c r="X9"/>
  <c r="X10"/>
  <c r="X11"/>
  <c r="X12"/>
  <c r="X13"/>
  <c r="X14"/>
  <c r="X15"/>
  <c r="X16"/>
  <c r="X17"/>
  <c r="X18"/>
  <c r="X5"/>
  <c r="W20"/>
  <c r="W6"/>
  <c r="W7"/>
  <c r="W8"/>
  <c r="W9"/>
  <c r="W10"/>
  <c r="W11"/>
  <c r="W12"/>
  <c r="W13"/>
  <c r="W14"/>
  <c r="W15"/>
  <c r="W16"/>
  <c r="W17"/>
  <c r="W18"/>
  <c r="W5"/>
  <c r="T17" l="1"/>
  <c r="P19" l="1"/>
  <c r="O19"/>
  <c r="P41" l="1"/>
  <c r="J41" l="1"/>
  <c r="I41"/>
  <c r="H41"/>
  <c r="T21" l="1"/>
  <c r="T22"/>
  <c r="T20"/>
  <c r="T16"/>
  <c r="T15"/>
  <c r="T14"/>
  <c r="T13"/>
  <c r="T12"/>
  <c r="T11"/>
  <c r="T10"/>
  <c r="T9"/>
  <c r="T8"/>
  <c r="T7"/>
  <c r="T6"/>
  <c r="T5"/>
  <c r="U6" l="1"/>
  <c r="U7"/>
  <c r="U8"/>
  <c r="U9"/>
  <c r="U10"/>
  <c r="U11"/>
  <c r="U12"/>
  <c r="U13"/>
  <c r="U14"/>
  <c r="U15"/>
  <c r="U16"/>
  <c r="U18"/>
  <c r="U20"/>
  <c r="U21"/>
  <c r="U22"/>
  <c r="U5"/>
  <c r="Q23"/>
  <c r="P26"/>
  <c r="O26"/>
  <c r="P23"/>
  <c r="U42" l="1"/>
  <c r="H17"/>
  <c r="N26"/>
  <c r="M26"/>
  <c r="L26"/>
  <c r="I26"/>
  <c r="H26"/>
  <c r="Q41"/>
  <c r="O41"/>
  <c r="N41"/>
  <c r="M41"/>
  <c r="L41"/>
  <c r="M23"/>
  <c r="L23"/>
  <c r="I23"/>
  <c r="H23"/>
  <c r="Q19"/>
  <c r="P42"/>
  <c r="N19"/>
  <c r="J19"/>
  <c r="I19"/>
  <c r="Y19"/>
  <c r="H19" l="1"/>
  <c r="T18"/>
  <c r="H42"/>
  <c r="I42"/>
  <c r="L17"/>
  <c r="T42"/>
  <c r="L10"/>
  <c r="M16"/>
  <c r="L16"/>
  <c r="M15"/>
  <c r="L15"/>
  <c r="M14"/>
  <c r="L14"/>
  <c r="M13"/>
  <c r="L13"/>
  <c r="M12"/>
  <c r="L12"/>
  <c r="M11"/>
  <c r="L11"/>
  <c r="M10"/>
  <c r="M9"/>
  <c r="L9"/>
  <c r="M8"/>
  <c r="L8"/>
  <c r="M7"/>
  <c r="L7"/>
  <c r="M6"/>
  <c r="L6"/>
  <c r="L5" l="1"/>
  <c r="M5"/>
  <c r="M19" s="1"/>
  <c r="M42" s="1"/>
  <c r="L19" l="1"/>
  <c r="L42" s="1"/>
  <c r="AA19"/>
  <c r="AC19" l="1"/>
  <c r="O23" l="1"/>
  <c r="O42" s="1"/>
  <c r="J23" l="1"/>
  <c r="N23"/>
  <c r="N42" s="1"/>
  <c r="Q26" l="1"/>
  <c r="Q42" s="1"/>
  <c r="J26" l="1"/>
  <c r="J42" s="1"/>
</calcChain>
</file>

<file path=xl/sharedStrings.xml><?xml version="1.0" encoding="utf-8"?>
<sst xmlns="http://schemas.openxmlformats.org/spreadsheetml/2006/main" count="389" uniqueCount="85">
  <si>
    <t>Участки зданий, сооружений, объектов (элементов) комплексного благоустройства</t>
  </si>
  <si>
    <t>№ участков на плане</t>
  </si>
  <si>
    <t>№ строений на плане</t>
  </si>
  <si>
    <t>Адреса строений</t>
  </si>
  <si>
    <t>Характеристики местоположения участков территории и расположенных на них объектов</t>
  </si>
  <si>
    <t>Год постройки здания, сооружения</t>
  </si>
  <si>
    <t>Этажность</t>
  </si>
  <si>
    <t>Общая площадь жилых помещений зданий, сооружений (кв.м)</t>
  </si>
  <si>
    <t>Общая площадь нежилых помещений зданий, сооружений (кв.м)</t>
  </si>
  <si>
    <t>Площадь по наружному обмеру (кв.м)</t>
  </si>
  <si>
    <t>Расчетное население (чел.)</t>
  </si>
  <si>
    <t>Расчетные показатели участков территории</t>
  </si>
  <si>
    <t>Нормативно необходимая площадь участка (кв.м)</t>
  </si>
  <si>
    <t>минимальная</t>
  </si>
  <si>
    <t>проектная</t>
  </si>
  <si>
    <t>Обременения на участках</t>
  </si>
  <si>
    <t>Сервитуты</t>
  </si>
  <si>
    <t>Характеристики расчетного обоснования размеров участков территории</t>
  </si>
  <si>
    <t>ИТОГО участки административных зданий, учреждений по обслуживанию населения</t>
  </si>
  <si>
    <t>Участки объектов инженерной инфраструктуры</t>
  </si>
  <si>
    <t>ИТОГО участки объектов инженерной инфраструктуры</t>
  </si>
  <si>
    <t>ВСЕГО ПО КВАРТАЛУ</t>
  </si>
  <si>
    <t>─</t>
  </si>
  <si>
    <t>Sзу по пред. нормат (инвентар.)</t>
  </si>
  <si>
    <t>Участки под  благоустройство</t>
  </si>
  <si>
    <t>ИТОГО участки под благоустройство</t>
  </si>
  <si>
    <t>Sзу по сведениям КПТ</t>
  </si>
  <si>
    <t>Примечание</t>
  </si>
  <si>
    <t>Характеристики фактического использования участков территории и расположенных на них объектов</t>
  </si>
  <si>
    <t>Участки жилых зданий</t>
  </si>
  <si>
    <t>Удельный показатель земельной доли</t>
  </si>
  <si>
    <t>Участки под административные объекты</t>
  </si>
  <si>
    <t>-</t>
  </si>
  <si>
    <t>численность населения в существующих домах</t>
  </si>
  <si>
    <t>Магазин</t>
  </si>
  <si>
    <t>Многоквартирный жилой дом</t>
  </si>
  <si>
    <t>планир.</t>
  </si>
  <si>
    <t>ул. Лавочкина, д. 56</t>
  </si>
  <si>
    <t>67:27:0013308:9</t>
  </si>
  <si>
    <t>ул. Брестская, д. 1</t>
  </si>
  <si>
    <t>67:27:0013308:21</t>
  </si>
  <si>
    <t>67:27:0013308:14</t>
  </si>
  <si>
    <t>ул. Брестская, д. 3</t>
  </si>
  <si>
    <t>2</t>
  </si>
  <si>
    <t>ул. Лавочкина, д. 58</t>
  </si>
  <si>
    <t>67:27:0013308:8</t>
  </si>
  <si>
    <t>67:27:0013308:20</t>
  </si>
  <si>
    <t>ул. Брестская, д. 5</t>
  </si>
  <si>
    <t>ул. Лавочкина, д. 62</t>
  </si>
  <si>
    <t>ул. Лавочкина, д. 60</t>
  </si>
  <si>
    <t xml:space="preserve"> 67:27:0013308:12</t>
  </si>
  <si>
    <t>ул. Лавочкина, д. 62А</t>
  </si>
  <si>
    <t>ул. Лавочкина, д. 62, стр. Б</t>
  </si>
  <si>
    <t>ул. Генерала Городнянского, д. 2</t>
  </si>
  <si>
    <t>67:27:0013308:5</t>
  </si>
  <si>
    <t>67:27:0013308:1</t>
  </si>
  <si>
    <t>ул. Лавочкина, д. 64</t>
  </si>
  <si>
    <t>67:27:0013308:22</t>
  </si>
  <si>
    <t>ул. Лавочкина, д. 66</t>
  </si>
  <si>
    <t>67:27:0013308:10</t>
  </si>
  <si>
    <t>ул. Лавочкина, д. 66а</t>
  </si>
  <si>
    <t>67:27:0013308:13</t>
  </si>
  <si>
    <t>ул. Лавочкина</t>
  </si>
  <si>
    <t>67:27:0013308:1112</t>
  </si>
  <si>
    <t xml:space="preserve"> ул. Лавочкина, д.62</t>
  </si>
  <si>
    <t>67:27:0013308:16</t>
  </si>
  <si>
    <t>л. Городнянского</t>
  </si>
  <si>
    <t>67:27:0013308:7</t>
  </si>
  <si>
    <t>ул. Лавочкина, 62А</t>
  </si>
  <si>
    <t>67:27:0013308:979</t>
  </si>
  <si>
    <t>Магазин и предприятие общественного питания</t>
  </si>
  <si>
    <t>Трансформаторная подстанция №487</t>
  </si>
  <si>
    <t>ИТОГО участки жилых зданий</t>
  </si>
  <si>
    <t>н/д</t>
  </si>
  <si>
    <t>Проезд</t>
  </si>
  <si>
    <t>Озеленение и элементы благоустройства</t>
  </si>
  <si>
    <t>Фактическое использование зданий и сооружений, объектов (элементов) комплексного благоустройства</t>
  </si>
  <si>
    <t>1</t>
  </si>
  <si>
    <t>тепло</t>
  </si>
  <si>
    <t>Площадка ТБО</t>
  </si>
  <si>
    <t>Улица</t>
  </si>
  <si>
    <t>ул. Брестская</t>
  </si>
  <si>
    <t>1,78</t>
  </si>
  <si>
    <t>67:27:0000000:5670</t>
  </si>
  <si>
    <t>парковки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</si>
</sst>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3">
    <font>
      <sz val="11"/>
      <color theme="1"/>
      <name val="Times New Roman"/>
      <family val="2"/>
      <charset val="204"/>
      <scheme val="minor"/>
    </font>
    <font>
      <sz val="8"/>
      <color indexed="8"/>
      <name val="Times New Roman"/>
      <family val="1"/>
      <charset val="204"/>
      <scheme val="minor"/>
    </font>
    <font>
      <b/>
      <sz val="8"/>
      <color indexed="8"/>
      <name val="Times New Roman"/>
      <family val="1"/>
      <charset val="204"/>
      <scheme val="minor"/>
    </font>
    <font>
      <b/>
      <sz val="11"/>
      <color indexed="8"/>
      <name val="Times New Roman"/>
      <family val="1"/>
      <charset val="204"/>
      <scheme val="minor"/>
    </font>
    <font>
      <sz val="11"/>
      <color theme="1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sz val="8"/>
      <name val="Times New Roman"/>
      <family val="1"/>
      <charset val="204"/>
      <scheme val="minor"/>
    </font>
    <font>
      <sz val="11"/>
      <color indexed="8"/>
      <name val="Times New Roman"/>
      <family val="1"/>
      <charset val="204"/>
      <scheme val="minor"/>
    </font>
    <font>
      <b/>
      <sz val="8"/>
      <color theme="1"/>
      <name val="Times New Roman"/>
      <family val="1"/>
      <charset val="204"/>
      <scheme val="minor"/>
    </font>
    <font>
      <sz val="10"/>
      <color theme="1"/>
      <name val="Times New Roman"/>
      <family val="1"/>
      <charset val="204"/>
      <scheme val="minor"/>
    </font>
    <font>
      <b/>
      <sz val="8"/>
      <name val="Times New Roman"/>
      <family val="1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sz val="6"/>
      <color theme="1"/>
      <name val="Times New Roman"/>
      <family val="1"/>
      <charset val="204"/>
      <scheme val="minor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color theme="1"/>
      <name val="Times New Roman"/>
      <family val="2"/>
      <charset val="204"/>
      <scheme val="minor"/>
    </font>
    <font>
      <b/>
      <sz val="8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  <scheme val="minor"/>
    </font>
    <font>
      <b/>
      <sz val="9"/>
      <color theme="1"/>
      <name val="Times New Roman"/>
      <family val="1"/>
      <charset val="204"/>
      <scheme val="minor"/>
    </font>
    <font>
      <b/>
      <sz val="10"/>
      <color indexed="8"/>
      <name val="Times New Roman"/>
      <family val="1"/>
      <charset val="204"/>
      <scheme val="minor"/>
    </font>
    <font>
      <b/>
      <sz val="10"/>
      <color theme="1"/>
      <name val="Times New Roman"/>
      <family val="1"/>
      <charset val="204"/>
      <scheme val="minor"/>
    </font>
    <font>
      <b/>
      <sz val="9"/>
      <name val="Times New Roman"/>
      <family val="1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4" fillId="0" borderId="0" xfId="0" applyFont="1"/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7" fillId="0" borderId="0" xfId="0" applyFont="1"/>
    <xf numFmtId="0" fontId="5" fillId="0" borderId="0" xfId="0" applyFont="1" applyAlignment="1">
      <alignment horizontal="center"/>
    </xf>
    <xf numFmtId="49" fontId="4" fillId="0" borderId="0" xfId="0" applyNumberFormat="1" applyFont="1"/>
    <xf numFmtId="0" fontId="5" fillId="0" borderId="15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9" fillId="0" borderId="0" xfId="0" applyFont="1"/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5" fillId="0" borderId="39" xfId="0" applyNumberFormat="1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8" xfId="0" applyFont="1" applyFill="1" applyBorder="1" applyAlignment="1">
      <alignment horizontal="center" vertical="center" wrapText="1"/>
    </xf>
    <xf numFmtId="49" fontId="5" fillId="0" borderId="38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8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1" fontId="3" fillId="0" borderId="18" xfId="0" applyNumberFormat="1" applyFont="1" applyFill="1" applyBorder="1" applyAlignment="1">
      <alignment horizontal="center" vertical="center" wrapText="1"/>
    </xf>
    <xf numFmtId="1" fontId="3" fillId="0" borderId="19" xfId="0" applyNumberFormat="1" applyFont="1" applyFill="1" applyBorder="1" applyAlignment="1">
      <alignment horizontal="center" vertical="center" wrapText="1"/>
    </xf>
    <xf numFmtId="49" fontId="7" fillId="0" borderId="45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35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/>
    <xf numFmtId="0" fontId="4" fillId="0" borderId="37" xfId="0" applyFont="1" applyFill="1" applyBorder="1"/>
    <xf numFmtId="164" fontId="4" fillId="0" borderId="37" xfId="0" applyNumberFormat="1" applyFont="1" applyFill="1" applyBorder="1"/>
    <xf numFmtId="1" fontId="1" fillId="0" borderId="37" xfId="0" applyNumberFormat="1" applyFont="1" applyFill="1" applyBorder="1"/>
    <xf numFmtId="0" fontId="7" fillId="0" borderId="0" xfId="0" applyFont="1" applyFill="1"/>
    <xf numFmtId="49" fontId="7" fillId="0" borderId="0" xfId="0" applyNumberFormat="1" applyFont="1" applyFill="1"/>
    <xf numFmtId="0" fontId="3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1" fontId="13" fillId="0" borderId="6" xfId="0" applyNumberFormat="1" applyFont="1" applyFill="1" applyBorder="1" applyAlignment="1">
      <alignment horizontal="center" vertical="center"/>
    </xf>
    <xf numFmtId="1" fontId="13" fillId="0" borderId="6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6" fillId="0" borderId="6" xfId="0" applyFont="1" applyBorder="1" applyAlignment="1">
      <alignment horizontal="center"/>
    </xf>
    <xf numFmtId="0" fontId="17" fillId="0" borderId="1" xfId="0" applyFont="1" applyFill="1" applyBorder="1" applyAlignment="1">
      <alignment horizontal="center" vertical="center"/>
    </xf>
    <xf numFmtId="2" fontId="16" fillId="0" borderId="6" xfId="0" applyNumberFormat="1" applyFont="1" applyBorder="1" applyAlignment="1">
      <alignment horizont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4" fontId="13" fillId="0" borderId="15" xfId="0" applyNumberFormat="1" applyFont="1" applyFill="1" applyBorder="1" applyAlignment="1">
      <alignment horizontal="center" vertical="center" wrapText="1"/>
    </xf>
    <xf numFmtId="164" fontId="13" fillId="0" borderId="9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 wrapText="1"/>
    </xf>
    <xf numFmtId="2" fontId="5" fillId="0" borderId="40" xfId="0" applyNumberFormat="1" applyFont="1" applyFill="1" applyBorder="1" applyAlignment="1">
      <alignment horizontal="center" vertical="center" wrapText="1"/>
    </xf>
    <xf numFmtId="49" fontId="5" fillId="0" borderId="53" xfId="0" applyNumberFormat="1" applyFont="1" applyFill="1" applyBorder="1" applyAlignment="1">
      <alignment horizontal="center" vertical="center" wrapText="1"/>
    </xf>
    <xf numFmtId="0" fontId="6" fillId="0" borderId="46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 vertical="center" wrapText="1"/>
    </xf>
    <xf numFmtId="0" fontId="5" fillId="0" borderId="46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11" fillId="0" borderId="0" xfId="0" applyFont="1" applyFill="1"/>
    <xf numFmtId="0" fontId="18" fillId="0" borderId="16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1" fontId="18" fillId="0" borderId="18" xfId="0" applyNumberFormat="1" applyFont="1" applyFill="1" applyBorder="1" applyAlignment="1">
      <alignment horizontal="center" vertical="center" wrapText="1"/>
    </xf>
    <xf numFmtId="1" fontId="18" fillId="0" borderId="19" xfId="0" applyNumberFormat="1" applyFont="1" applyFill="1" applyBorder="1" applyAlignment="1">
      <alignment horizontal="center" vertical="center" wrapText="1"/>
    </xf>
    <xf numFmtId="49" fontId="18" fillId="0" borderId="16" xfId="0" applyNumberFormat="1" applyFont="1" applyFill="1" applyBorder="1" applyAlignment="1">
      <alignment horizontal="center" vertical="center" wrapText="1"/>
    </xf>
    <xf numFmtId="1" fontId="18" fillId="0" borderId="45" xfId="0" applyNumberFormat="1" applyFont="1" applyFill="1" applyBorder="1" applyAlignment="1">
      <alignment horizontal="center" vertical="center" wrapText="1"/>
    </xf>
    <xf numFmtId="2" fontId="19" fillId="0" borderId="18" xfId="0" applyNumberFormat="1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46" fontId="19" fillId="0" borderId="44" xfId="0" applyNumberFormat="1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2" fontId="18" fillId="0" borderId="11" xfId="0" applyNumberFormat="1" applyFont="1" applyFill="1" applyBorder="1" applyAlignment="1">
      <alignment horizontal="center" vertical="center" wrapText="1"/>
    </xf>
    <xf numFmtId="164" fontId="18" fillId="0" borderId="14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1" fontId="18" fillId="0" borderId="11" xfId="0" applyNumberFormat="1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3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8" fillId="0" borderId="46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1" fontId="18" fillId="0" borderId="57" xfId="0" applyNumberFormat="1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1" fontId="20" fillId="0" borderId="11" xfId="0" applyNumberFormat="1" applyFont="1" applyFill="1" applyBorder="1" applyAlignment="1">
      <alignment horizontal="center" vertical="center" wrapText="1"/>
    </xf>
    <xf numFmtId="1" fontId="20" fillId="0" borderId="14" xfId="0" applyNumberFormat="1" applyFont="1" applyFill="1" applyBorder="1" applyAlignment="1">
      <alignment horizontal="center" vertical="center" wrapText="1"/>
    </xf>
    <xf numFmtId="49" fontId="18" fillId="0" borderId="46" xfId="0" applyNumberFormat="1" applyFont="1" applyFill="1" applyBorder="1" applyAlignment="1">
      <alignment horizontal="center" vertical="center" wrapText="1"/>
    </xf>
    <xf numFmtId="1" fontId="18" fillId="0" borderId="58" xfId="0" applyNumberFormat="1" applyFont="1" applyFill="1" applyBorder="1" applyAlignment="1">
      <alignment horizontal="center" vertical="center" wrapText="1"/>
    </xf>
    <xf numFmtId="1" fontId="18" fillId="0" borderId="23" xfId="0" applyNumberFormat="1" applyFont="1" applyFill="1" applyBorder="1" applyAlignment="1">
      <alignment horizontal="center" vertical="center" wrapText="1"/>
    </xf>
    <xf numFmtId="0" fontId="22" fillId="0" borderId="57" xfId="0" applyFont="1" applyFill="1" applyBorder="1" applyAlignment="1">
      <alignment horizontal="center" vertical="center" wrapText="1"/>
    </xf>
    <xf numFmtId="49" fontId="20" fillId="0" borderId="13" xfId="0" applyNumberFormat="1" applyFont="1" applyFill="1" applyBorder="1" applyAlignment="1">
      <alignment horizontal="center" vertical="center" wrapText="1"/>
    </xf>
    <xf numFmtId="1" fontId="20" fillId="0" borderId="59" xfId="0" applyNumberFormat="1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5" fillId="0" borderId="52" xfId="0" applyFont="1" applyFill="1" applyBorder="1" applyAlignment="1">
      <alignment horizontal="center" vertical="center" wrapText="1"/>
    </xf>
    <xf numFmtId="0" fontId="19" fillId="0" borderId="35" xfId="0" applyFont="1" applyFill="1" applyBorder="1" applyAlignment="1">
      <alignment horizontal="center" vertical="center" wrapText="1"/>
    </xf>
    <xf numFmtId="0" fontId="21" fillId="0" borderId="3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5" fillId="0" borderId="6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5" fillId="0" borderId="37" xfId="0" applyNumberFormat="1" applyFont="1" applyFill="1" applyBorder="1" applyAlignment="1">
      <alignment horizontal="center" vertical="center" wrapText="1"/>
    </xf>
    <xf numFmtId="9" fontId="4" fillId="0" borderId="0" xfId="0" applyNumberFormat="1" applyFont="1" applyFill="1" applyBorder="1"/>
    <xf numFmtId="1" fontId="7" fillId="0" borderId="0" xfId="0" applyNumberFormat="1" applyFont="1" applyFill="1" applyBorder="1" applyAlignment="1">
      <alignment horizontal="right"/>
    </xf>
    <xf numFmtId="0" fontId="2" fillId="0" borderId="51" xfId="0" applyFont="1" applyFill="1" applyBorder="1" applyAlignment="1">
      <alignment horizontal="center" vertical="center" textRotation="90" wrapText="1"/>
    </xf>
    <xf numFmtId="0" fontId="0" fillId="0" borderId="5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 textRotation="90" wrapText="1"/>
    </xf>
    <xf numFmtId="0" fontId="2" fillId="0" borderId="35" xfId="0" applyFont="1" applyFill="1" applyBorder="1" applyAlignment="1">
      <alignment horizontal="center" vertical="center" textRotation="90" wrapText="1"/>
    </xf>
    <xf numFmtId="0" fontId="2" fillId="0" borderId="36" xfId="0" applyFont="1" applyFill="1" applyBorder="1" applyAlignment="1">
      <alignment horizontal="center" vertical="center" textRotation="90" wrapText="1"/>
    </xf>
    <xf numFmtId="0" fontId="0" fillId="0" borderId="37" xfId="0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textRotation="90" wrapText="1"/>
    </xf>
    <xf numFmtId="0" fontId="0" fillId="0" borderId="56" xfId="0" applyBorder="1" applyAlignment="1">
      <alignment horizontal="center" vertical="center" textRotation="90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1" fontId="4" fillId="2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Апекс">
  <a:themeElements>
    <a:clrScheme name="Апекс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Апекс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57"/>
  <sheetViews>
    <sheetView tabSelected="1" view="pageBreakPreview" zoomScale="90" zoomScaleNormal="100" zoomScaleSheetLayoutView="90" zoomScalePageLayoutView="85" workbookViewId="0">
      <selection activeCell="V23" sqref="V23"/>
    </sheetView>
  </sheetViews>
  <sheetFormatPr defaultColWidth="9.140625" defaultRowHeight="15"/>
  <cols>
    <col min="1" max="1" width="14.42578125" style="1" customWidth="1"/>
    <col min="2" max="2" width="7.7109375" style="1" customWidth="1"/>
    <col min="3" max="3" width="7.85546875" style="1" customWidth="1"/>
    <col min="4" max="4" width="29.7109375" style="1" customWidth="1"/>
    <col min="5" max="5" width="28.5703125" style="1" customWidth="1"/>
    <col min="6" max="6" width="9.85546875" style="1" customWidth="1"/>
    <col min="7" max="7" width="9.140625" style="1"/>
    <col min="8" max="8" width="10" style="1" customWidth="1"/>
    <col min="9" max="9" width="9.85546875" style="1" customWidth="1"/>
    <col min="10" max="10" width="9.28515625" style="1" customWidth="1"/>
    <col min="11" max="11" width="9.5703125" style="8" customWidth="1"/>
    <col min="12" max="12" width="9" style="1" customWidth="1"/>
    <col min="13" max="13" width="11.28515625" style="1" customWidth="1"/>
    <col min="14" max="14" width="9.42578125" style="1" customWidth="1"/>
    <col min="15" max="15" width="9.7109375" style="1" customWidth="1"/>
    <col min="16" max="16" width="9.5703125" style="59" customWidth="1"/>
    <col min="17" max="17" width="11.5703125" style="1" customWidth="1"/>
    <col min="18" max="18" width="17" style="7" customWidth="1"/>
    <col min="19" max="19" width="9.140625" style="1"/>
    <col min="20" max="20" width="13" style="1" customWidth="1"/>
    <col min="21" max="23" width="9.140625" style="1"/>
    <col min="24" max="24" width="9.5703125" style="1" bestFit="1" customWidth="1"/>
    <col min="25" max="29" width="9.140625" style="1"/>
    <col min="30" max="30" width="8.7109375" style="1" customWidth="1"/>
    <col min="31" max="16384" width="9.140625" style="1"/>
  </cols>
  <sheetData>
    <row r="1" spans="1:29" s="11" customFormat="1" ht="21" customHeight="1" thickBot="1">
      <c r="A1" s="218" t="s">
        <v>4</v>
      </c>
      <c r="B1" s="219"/>
      <c r="C1" s="219"/>
      <c r="D1" s="220"/>
      <c r="E1" s="203" t="s">
        <v>28</v>
      </c>
      <c r="F1" s="204"/>
      <c r="G1" s="204"/>
      <c r="H1" s="204"/>
      <c r="I1" s="204"/>
      <c r="J1" s="205"/>
      <c r="K1" s="203" t="s">
        <v>17</v>
      </c>
      <c r="L1" s="204"/>
      <c r="M1" s="204"/>
      <c r="N1" s="204"/>
      <c r="O1" s="204"/>
      <c r="P1" s="204"/>
      <c r="Q1" s="204"/>
      <c r="R1" s="213"/>
      <c r="S1" s="10"/>
      <c r="T1" s="10"/>
      <c r="U1" s="10"/>
      <c r="V1" s="10"/>
      <c r="W1" s="10"/>
      <c r="X1" s="10"/>
      <c r="Y1" s="10"/>
      <c r="Z1" s="10"/>
      <c r="AA1" s="10"/>
    </row>
    <row r="2" spans="1:29" s="5" customFormat="1" ht="15.75" customHeight="1">
      <c r="A2" s="221" t="s">
        <v>0</v>
      </c>
      <c r="B2" s="193" t="s">
        <v>1</v>
      </c>
      <c r="C2" s="190" t="s">
        <v>2</v>
      </c>
      <c r="D2" s="200" t="s">
        <v>3</v>
      </c>
      <c r="E2" s="199" t="s">
        <v>76</v>
      </c>
      <c r="F2" s="206" t="s">
        <v>5</v>
      </c>
      <c r="G2" s="206" t="s">
        <v>6</v>
      </c>
      <c r="H2" s="210" t="s">
        <v>7</v>
      </c>
      <c r="I2" s="206" t="s">
        <v>8</v>
      </c>
      <c r="J2" s="217" t="s">
        <v>9</v>
      </c>
      <c r="K2" s="216" t="s">
        <v>30</v>
      </c>
      <c r="L2" s="206" t="s">
        <v>10</v>
      </c>
      <c r="M2" s="207" t="s">
        <v>11</v>
      </c>
      <c r="N2" s="208"/>
      <c r="O2" s="208"/>
      <c r="P2" s="208"/>
      <c r="Q2" s="209"/>
      <c r="R2" s="214" t="s">
        <v>27</v>
      </c>
      <c r="S2" s="2"/>
      <c r="T2" s="3"/>
      <c r="U2" s="2"/>
      <c r="V2" s="2"/>
      <c r="W2" s="2"/>
      <c r="X2" s="2"/>
      <c r="Y2" s="2"/>
      <c r="Z2" s="2"/>
      <c r="AA2" s="2"/>
    </row>
    <row r="3" spans="1:29" s="5" customFormat="1" ht="22.5" customHeight="1">
      <c r="A3" s="222"/>
      <c r="B3" s="194"/>
      <c r="C3" s="191"/>
      <c r="D3" s="201"/>
      <c r="E3" s="199"/>
      <c r="F3" s="206"/>
      <c r="G3" s="206"/>
      <c r="H3" s="206"/>
      <c r="I3" s="206"/>
      <c r="J3" s="217"/>
      <c r="K3" s="216"/>
      <c r="L3" s="206"/>
      <c r="M3" s="211" t="s">
        <v>12</v>
      </c>
      <c r="N3" s="212"/>
      <c r="O3" s="212"/>
      <c r="P3" s="194"/>
      <c r="Q3" s="146" t="s">
        <v>15</v>
      </c>
      <c r="R3" s="215"/>
      <c r="S3" s="2"/>
      <c r="T3" s="2" t="s">
        <v>78</v>
      </c>
      <c r="U3" s="2">
        <v>28.2</v>
      </c>
      <c r="V3" s="2"/>
      <c r="W3" s="2" t="s">
        <v>84</v>
      </c>
      <c r="X3" s="181">
        <v>0.5</v>
      </c>
      <c r="Y3" s="2"/>
      <c r="Z3" s="2"/>
    </row>
    <row r="4" spans="1:29" s="5" customFormat="1" ht="42" customHeight="1" thickBot="1">
      <c r="A4" s="223"/>
      <c r="B4" s="195"/>
      <c r="C4" s="192"/>
      <c r="D4" s="202"/>
      <c r="E4" s="199"/>
      <c r="F4" s="206"/>
      <c r="G4" s="206"/>
      <c r="H4" s="206"/>
      <c r="I4" s="206"/>
      <c r="J4" s="217"/>
      <c r="K4" s="216"/>
      <c r="L4" s="206"/>
      <c r="M4" s="54" t="s">
        <v>13</v>
      </c>
      <c r="N4" s="54" t="s">
        <v>23</v>
      </c>
      <c r="O4" s="54" t="s">
        <v>26</v>
      </c>
      <c r="P4" s="54" t="s">
        <v>14</v>
      </c>
      <c r="Q4" s="147" t="s">
        <v>16</v>
      </c>
      <c r="R4" s="215"/>
      <c r="S4" s="2"/>
      <c r="T4" s="2"/>
      <c r="U4" s="2"/>
      <c r="V4" s="2"/>
      <c r="W4" s="2"/>
      <c r="X4" s="2"/>
      <c r="Y4" s="2"/>
      <c r="Z4" s="2"/>
    </row>
    <row r="5" spans="1:29" s="5" customFormat="1" ht="15" customHeight="1">
      <c r="A5" s="183" t="s">
        <v>29</v>
      </c>
      <c r="B5" s="85">
        <v>1</v>
      </c>
      <c r="C5" s="89">
        <v>8</v>
      </c>
      <c r="D5" s="173" t="s">
        <v>37</v>
      </c>
      <c r="E5" s="85" t="s">
        <v>35</v>
      </c>
      <c r="F5" s="99">
        <v>1956</v>
      </c>
      <c r="G5" s="99">
        <v>2</v>
      </c>
      <c r="H5" s="105">
        <v>712.2</v>
      </c>
      <c r="I5" s="103" t="s">
        <v>32</v>
      </c>
      <c r="J5" s="108">
        <v>470</v>
      </c>
      <c r="K5" s="85">
        <v>2.84</v>
      </c>
      <c r="L5" s="86">
        <f t="shared" ref="L5:L16" si="0">H5/$U$3</f>
        <v>25.255319148936174</v>
      </c>
      <c r="M5" s="87">
        <f t="shared" ref="M5:M16" si="1">H5*K5</f>
        <v>2022.6480000000001</v>
      </c>
      <c r="N5" s="87" t="s">
        <v>32</v>
      </c>
      <c r="O5" s="89">
        <v>925</v>
      </c>
      <c r="P5" s="88">
        <v>1932</v>
      </c>
      <c r="Q5" s="113" t="s">
        <v>32</v>
      </c>
      <c r="R5" s="115" t="s">
        <v>38</v>
      </c>
      <c r="S5" s="2"/>
      <c r="T5" s="2">
        <f>80*H5</f>
        <v>56976</v>
      </c>
      <c r="U5" s="74">
        <f>J5*G5</f>
        <v>940</v>
      </c>
      <c r="V5" s="74"/>
      <c r="W5" s="74">
        <f>H5/78</f>
        <v>9.1307692307692321</v>
      </c>
      <c r="X5" s="238">
        <f>W5/2</f>
        <v>4.565384615384616</v>
      </c>
      <c r="Y5" s="2"/>
      <c r="Z5" s="2"/>
    </row>
    <row r="6" spans="1:29" s="5" customFormat="1">
      <c r="A6" s="184"/>
      <c r="B6" s="92">
        <v>2</v>
      </c>
      <c r="C6" s="91">
        <v>10</v>
      </c>
      <c r="D6" s="100" t="s">
        <v>39</v>
      </c>
      <c r="E6" s="92" t="s">
        <v>35</v>
      </c>
      <c r="F6" s="90">
        <v>1961</v>
      </c>
      <c r="G6" s="90">
        <v>2</v>
      </c>
      <c r="H6" s="101">
        <v>545.04</v>
      </c>
      <c r="I6" s="102" t="s">
        <v>32</v>
      </c>
      <c r="J6" s="109">
        <v>369</v>
      </c>
      <c r="K6" s="92">
        <v>2.84</v>
      </c>
      <c r="L6" s="112">
        <f t="shared" si="0"/>
        <v>19.327659574468083</v>
      </c>
      <c r="M6" s="93">
        <f t="shared" si="1"/>
        <v>1547.9135999999999</v>
      </c>
      <c r="N6" s="93">
        <v>1693</v>
      </c>
      <c r="O6" s="94">
        <v>1163</v>
      </c>
      <c r="P6" s="104">
        <v>1583</v>
      </c>
      <c r="Q6" s="114" t="s">
        <v>32</v>
      </c>
      <c r="R6" s="116" t="s">
        <v>40</v>
      </c>
      <c r="S6" s="3"/>
      <c r="T6" s="2">
        <f>80*H6</f>
        <v>43603.199999999997</v>
      </c>
      <c r="U6" s="74">
        <f t="shared" ref="U6:U22" si="2">J6*G6</f>
        <v>738</v>
      </c>
      <c r="V6" s="74"/>
      <c r="W6" s="74">
        <f t="shared" ref="W6:W18" si="3">H6/78</f>
        <v>6.9876923076923072</v>
      </c>
      <c r="X6" s="74">
        <f t="shared" ref="X6:X18" si="4">W6/2</f>
        <v>3.4938461538461536</v>
      </c>
      <c r="Y6" s="2"/>
      <c r="Z6" s="2"/>
    </row>
    <row r="7" spans="1:29" s="5" customFormat="1">
      <c r="A7" s="184"/>
      <c r="B7" s="65">
        <v>3</v>
      </c>
      <c r="C7" s="61">
        <v>11</v>
      </c>
      <c r="D7" s="107" t="s">
        <v>42</v>
      </c>
      <c r="E7" s="65" t="s">
        <v>35</v>
      </c>
      <c r="F7" s="61">
        <v>1960</v>
      </c>
      <c r="G7" s="70" t="s">
        <v>43</v>
      </c>
      <c r="H7" s="52">
        <v>542.1</v>
      </c>
      <c r="I7" s="96" t="s">
        <v>32</v>
      </c>
      <c r="J7" s="110">
        <v>390</v>
      </c>
      <c r="K7" s="66">
        <v>2.84</v>
      </c>
      <c r="L7" s="112">
        <f t="shared" si="0"/>
        <v>19.223404255319149</v>
      </c>
      <c r="M7" s="93">
        <f t="shared" si="1"/>
        <v>1539.5640000000001</v>
      </c>
      <c r="N7" s="71">
        <v>3057</v>
      </c>
      <c r="O7" s="71">
        <v>1131</v>
      </c>
      <c r="P7" s="170">
        <v>2358</v>
      </c>
      <c r="Q7" s="107">
        <v>203</v>
      </c>
      <c r="R7" s="117" t="s">
        <v>41</v>
      </c>
      <c r="S7" s="3"/>
      <c r="T7" s="2">
        <f>80*H7</f>
        <v>43368</v>
      </c>
      <c r="U7" s="74">
        <f t="shared" si="2"/>
        <v>780</v>
      </c>
      <c r="V7" s="74"/>
      <c r="W7" s="74">
        <f t="shared" si="3"/>
        <v>6.95</v>
      </c>
      <c r="X7" s="74">
        <f t="shared" si="4"/>
        <v>3.4750000000000001</v>
      </c>
      <c r="Y7" s="2"/>
      <c r="Z7" s="2"/>
      <c r="AA7" s="2"/>
      <c r="AB7" s="2"/>
      <c r="AC7" s="2"/>
    </row>
    <row r="8" spans="1:29" s="5" customFormat="1" ht="15.75" customHeight="1">
      <c r="A8" s="184"/>
      <c r="B8" s="66">
        <v>4</v>
      </c>
      <c r="C8" s="15">
        <v>7</v>
      </c>
      <c r="D8" s="27" t="s">
        <v>44</v>
      </c>
      <c r="E8" s="65" t="s">
        <v>35</v>
      </c>
      <c r="F8" s="82">
        <v>1958</v>
      </c>
      <c r="G8" s="61">
        <v>2</v>
      </c>
      <c r="H8" s="51">
        <v>671.01</v>
      </c>
      <c r="I8" s="98" t="s">
        <v>32</v>
      </c>
      <c r="J8" s="111">
        <v>494</v>
      </c>
      <c r="K8" s="66">
        <v>2.84</v>
      </c>
      <c r="L8" s="112">
        <f t="shared" si="0"/>
        <v>23.794680851063831</v>
      </c>
      <c r="M8" s="93">
        <f t="shared" si="1"/>
        <v>1905.6683999999998</v>
      </c>
      <c r="N8" s="68" t="s">
        <v>32</v>
      </c>
      <c r="O8" s="71">
        <v>925</v>
      </c>
      <c r="P8" s="67">
        <v>2290</v>
      </c>
      <c r="Q8" s="83" t="s">
        <v>32</v>
      </c>
      <c r="R8" s="18" t="s">
        <v>45</v>
      </c>
      <c r="S8" s="3"/>
      <c r="T8" s="2">
        <f>80*H8</f>
        <v>53680.800000000003</v>
      </c>
      <c r="U8" s="74">
        <f t="shared" si="2"/>
        <v>988</v>
      </c>
      <c r="V8" s="74"/>
      <c r="W8" s="74">
        <f t="shared" si="3"/>
        <v>8.6026923076923083</v>
      </c>
      <c r="X8" s="74">
        <f t="shared" si="4"/>
        <v>4.3013461538461542</v>
      </c>
      <c r="Y8" s="4"/>
      <c r="Z8" s="2"/>
      <c r="AA8" s="2"/>
      <c r="AB8" s="4"/>
      <c r="AC8" s="2"/>
    </row>
    <row r="9" spans="1:29" s="5" customFormat="1">
      <c r="A9" s="184"/>
      <c r="B9" s="65">
        <v>5</v>
      </c>
      <c r="C9" s="61">
        <v>12</v>
      </c>
      <c r="D9" s="107" t="s">
        <v>47</v>
      </c>
      <c r="E9" s="65" t="s">
        <v>35</v>
      </c>
      <c r="F9" s="61">
        <v>1960</v>
      </c>
      <c r="G9" s="61">
        <v>2</v>
      </c>
      <c r="H9" s="52">
        <v>565.4</v>
      </c>
      <c r="I9" s="82" t="s">
        <v>32</v>
      </c>
      <c r="J9" s="110">
        <v>388</v>
      </c>
      <c r="K9" s="66">
        <v>2.84</v>
      </c>
      <c r="L9" s="112">
        <f t="shared" si="0"/>
        <v>20.049645390070921</v>
      </c>
      <c r="M9" s="93">
        <f t="shared" si="1"/>
        <v>1605.7359999999999</v>
      </c>
      <c r="N9" s="61" t="s">
        <v>32</v>
      </c>
      <c r="O9" s="71">
        <v>1143</v>
      </c>
      <c r="P9" s="170">
        <v>2242</v>
      </c>
      <c r="Q9" s="107" t="s">
        <v>32</v>
      </c>
      <c r="R9" s="18" t="s">
        <v>46</v>
      </c>
      <c r="S9" s="3"/>
      <c r="T9" s="2">
        <f>80*H9</f>
        <v>45232</v>
      </c>
      <c r="U9" s="74">
        <f t="shared" si="2"/>
        <v>776</v>
      </c>
      <c r="V9" s="74"/>
      <c r="W9" s="74">
        <f t="shared" si="3"/>
        <v>7.2487179487179487</v>
      </c>
      <c r="X9" s="74">
        <f t="shared" si="4"/>
        <v>3.6243589743589744</v>
      </c>
      <c r="Y9" s="4"/>
      <c r="Z9" s="2"/>
      <c r="AA9" s="2"/>
      <c r="AB9" s="4"/>
      <c r="AC9" s="2"/>
    </row>
    <row r="10" spans="1:29" s="5" customFormat="1">
      <c r="A10" s="184"/>
      <c r="B10" s="65">
        <v>6</v>
      </c>
      <c r="C10" s="61">
        <v>5</v>
      </c>
      <c r="D10" s="107" t="s">
        <v>48</v>
      </c>
      <c r="E10" s="65" t="s">
        <v>35</v>
      </c>
      <c r="F10" s="61">
        <v>1987</v>
      </c>
      <c r="G10" s="61">
        <v>9</v>
      </c>
      <c r="H10" s="52">
        <v>12384.1</v>
      </c>
      <c r="I10" s="82" t="s">
        <v>32</v>
      </c>
      <c r="J10" s="110">
        <v>1886</v>
      </c>
      <c r="K10" s="66">
        <v>0.85</v>
      </c>
      <c r="L10" s="112">
        <f>H10/$U$3</f>
        <v>439.15248226950359</v>
      </c>
      <c r="M10" s="12">
        <f t="shared" si="1"/>
        <v>10526.485000000001</v>
      </c>
      <c r="N10" s="68" t="s">
        <v>32</v>
      </c>
      <c r="O10" s="69" t="s">
        <v>32</v>
      </c>
      <c r="P10" s="170">
        <v>10049</v>
      </c>
      <c r="Q10" s="107" t="s">
        <v>32</v>
      </c>
      <c r="R10" s="18" t="s">
        <v>32</v>
      </c>
      <c r="S10" s="3"/>
      <c r="T10" s="2">
        <f>76*H10</f>
        <v>941191.6</v>
      </c>
      <c r="U10" s="74">
        <f t="shared" si="2"/>
        <v>16974</v>
      </c>
      <c r="V10" s="74"/>
      <c r="W10" s="74">
        <f t="shared" si="3"/>
        <v>158.77051282051283</v>
      </c>
      <c r="X10" s="74">
        <f t="shared" si="4"/>
        <v>79.385256410256417</v>
      </c>
      <c r="Y10" s="4"/>
      <c r="Z10" s="2"/>
      <c r="AA10" s="2"/>
      <c r="AB10" s="4"/>
      <c r="AC10" s="2"/>
    </row>
    <row r="11" spans="1:29" s="5" customFormat="1">
      <c r="A11" s="184"/>
      <c r="B11" s="65">
        <v>7</v>
      </c>
      <c r="C11" s="61">
        <v>6</v>
      </c>
      <c r="D11" s="107" t="s">
        <v>49</v>
      </c>
      <c r="E11" s="65" t="s">
        <v>35</v>
      </c>
      <c r="F11" s="61">
        <v>1953</v>
      </c>
      <c r="G11" s="61">
        <v>2</v>
      </c>
      <c r="H11" s="51">
        <v>365.5</v>
      </c>
      <c r="I11" s="82">
        <v>47</v>
      </c>
      <c r="J11" s="110">
        <v>271</v>
      </c>
      <c r="K11" s="66">
        <v>2.84</v>
      </c>
      <c r="L11" s="26">
        <f t="shared" si="0"/>
        <v>12.960992907801419</v>
      </c>
      <c r="M11" s="12">
        <f t="shared" si="1"/>
        <v>1038.02</v>
      </c>
      <c r="N11" s="97">
        <v>1320</v>
      </c>
      <c r="O11" s="69">
        <v>577</v>
      </c>
      <c r="P11" s="170">
        <v>1198</v>
      </c>
      <c r="Q11" s="107" t="s">
        <v>32</v>
      </c>
      <c r="R11" s="17" t="s">
        <v>50</v>
      </c>
      <c r="S11" s="3"/>
      <c r="T11" s="2">
        <f>80*H11</f>
        <v>29240</v>
      </c>
      <c r="U11" s="74">
        <f t="shared" si="2"/>
        <v>542</v>
      </c>
      <c r="V11" s="74"/>
      <c r="W11" s="74">
        <f t="shared" si="3"/>
        <v>4.6858974358974361</v>
      </c>
      <c r="X11" s="74">
        <f t="shared" si="4"/>
        <v>2.3429487179487181</v>
      </c>
      <c r="Y11" s="4"/>
      <c r="Z11" s="2"/>
      <c r="AA11" s="2"/>
      <c r="AB11" s="4"/>
      <c r="AC11" s="2"/>
    </row>
    <row r="12" spans="1:29" s="5" customFormat="1">
      <c r="A12" s="184"/>
      <c r="B12" s="66">
        <v>8</v>
      </c>
      <c r="C12" s="82">
        <v>15</v>
      </c>
      <c r="D12" s="83" t="s">
        <v>51</v>
      </c>
      <c r="E12" s="65" t="s">
        <v>35</v>
      </c>
      <c r="F12" s="82">
        <v>1956</v>
      </c>
      <c r="G12" s="82">
        <v>5</v>
      </c>
      <c r="H12" s="51">
        <v>3687.28</v>
      </c>
      <c r="I12" s="82">
        <v>124.1</v>
      </c>
      <c r="J12" s="83">
        <v>1006</v>
      </c>
      <c r="K12" s="66">
        <v>1.34</v>
      </c>
      <c r="L12" s="26">
        <f t="shared" si="0"/>
        <v>130.75460992907801</v>
      </c>
      <c r="M12" s="12">
        <f t="shared" si="1"/>
        <v>4940.9552000000003</v>
      </c>
      <c r="N12" s="95">
        <v>1125.7</v>
      </c>
      <c r="O12" s="82" t="s">
        <v>32</v>
      </c>
      <c r="P12" s="67">
        <v>5270</v>
      </c>
      <c r="Q12" s="107" t="s">
        <v>32</v>
      </c>
      <c r="R12" s="18" t="s">
        <v>32</v>
      </c>
      <c r="S12" s="3"/>
      <c r="T12" s="2">
        <f>85*H12</f>
        <v>313418.8</v>
      </c>
      <c r="U12" s="74">
        <f t="shared" si="2"/>
        <v>5030</v>
      </c>
      <c r="V12" s="74"/>
      <c r="W12" s="74">
        <f t="shared" si="3"/>
        <v>47.272820512820516</v>
      </c>
      <c r="X12" s="74">
        <f t="shared" si="4"/>
        <v>23.636410256410258</v>
      </c>
      <c r="Y12" s="4"/>
      <c r="Z12" s="2"/>
      <c r="AA12" s="2"/>
      <c r="AB12" s="4"/>
      <c r="AC12" s="2"/>
    </row>
    <row r="13" spans="1:29" s="5" customFormat="1" ht="13.5" customHeight="1">
      <c r="A13" s="184"/>
      <c r="B13" s="66">
        <v>9</v>
      </c>
      <c r="C13" s="61">
        <v>14</v>
      </c>
      <c r="D13" s="107" t="s">
        <v>52</v>
      </c>
      <c r="E13" s="65" t="s">
        <v>35</v>
      </c>
      <c r="F13" s="82">
        <v>1992</v>
      </c>
      <c r="G13" s="61">
        <v>5</v>
      </c>
      <c r="H13" s="51">
        <v>4478.6000000000004</v>
      </c>
      <c r="I13" s="82" t="s">
        <v>32</v>
      </c>
      <c r="J13" s="83">
        <v>1253</v>
      </c>
      <c r="K13" s="66">
        <v>1.31</v>
      </c>
      <c r="L13" s="26">
        <f t="shared" si="0"/>
        <v>158.81560283687946</v>
      </c>
      <c r="M13" s="12">
        <f t="shared" si="1"/>
        <v>5866.9660000000003</v>
      </c>
      <c r="N13" s="72" t="s">
        <v>32</v>
      </c>
      <c r="O13" s="69" t="s">
        <v>32</v>
      </c>
      <c r="P13" s="67">
        <v>4655</v>
      </c>
      <c r="Q13" s="107" t="s">
        <v>32</v>
      </c>
      <c r="R13" s="17" t="s">
        <v>32</v>
      </c>
      <c r="S13" s="3"/>
      <c r="T13" s="2">
        <f>85*H13</f>
        <v>380681.00000000006</v>
      </c>
      <c r="U13" s="74">
        <f t="shared" si="2"/>
        <v>6265</v>
      </c>
      <c r="V13" s="74"/>
      <c r="W13" s="74">
        <f t="shared" si="3"/>
        <v>57.417948717948725</v>
      </c>
      <c r="X13" s="74">
        <f t="shared" si="4"/>
        <v>28.708974358974363</v>
      </c>
      <c r="Y13" s="4"/>
      <c r="Z13" s="2"/>
      <c r="AA13" s="2"/>
      <c r="AB13" s="4"/>
      <c r="AC13" s="2"/>
    </row>
    <row r="14" spans="1:29" s="5" customFormat="1">
      <c r="A14" s="184"/>
      <c r="B14" s="65">
        <v>10</v>
      </c>
      <c r="C14" s="61">
        <v>16</v>
      </c>
      <c r="D14" s="107" t="s">
        <v>53</v>
      </c>
      <c r="E14" s="65" t="s">
        <v>35</v>
      </c>
      <c r="F14" s="61">
        <v>1987</v>
      </c>
      <c r="G14" s="61">
        <v>12</v>
      </c>
      <c r="H14" s="73">
        <v>3975.02</v>
      </c>
      <c r="I14" s="82">
        <v>71.3</v>
      </c>
      <c r="J14" s="110">
        <v>519</v>
      </c>
      <c r="K14" s="66">
        <v>0.8</v>
      </c>
      <c r="L14" s="26">
        <f t="shared" si="0"/>
        <v>140.95815602836879</v>
      </c>
      <c r="M14" s="12">
        <f t="shared" si="1"/>
        <v>3180.0160000000001</v>
      </c>
      <c r="N14" s="97">
        <v>2438</v>
      </c>
      <c r="O14" s="69">
        <v>1259</v>
      </c>
      <c r="P14" s="170">
        <v>2600</v>
      </c>
      <c r="Q14" s="107">
        <v>159</v>
      </c>
      <c r="R14" s="18" t="s">
        <v>54</v>
      </c>
      <c r="S14" s="3"/>
      <c r="T14" s="2">
        <f>70*H14</f>
        <v>278251.40000000002</v>
      </c>
      <c r="U14" s="74">
        <f t="shared" si="2"/>
        <v>6228</v>
      </c>
      <c r="V14" s="74"/>
      <c r="W14" s="74">
        <f t="shared" si="3"/>
        <v>50.961794871794872</v>
      </c>
      <c r="X14" s="74">
        <f t="shared" si="4"/>
        <v>25.480897435897436</v>
      </c>
      <c r="Y14" s="4"/>
      <c r="Z14" s="2"/>
      <c r="AA14" s="2"/>
      <c r="AB14" s="4"/>
      <c r="AC14" s="2"/>
    </row>
    <row r="15" spans="1:29" s="5" customFormat="1">
      <c r="A15" s="184"/>
      <c r="B15" s="65">
        <v>11</v>
      </c>
      <c r="C15" s="61">
        <v>1</v>
      </c>
      <c r="D15" s="107" t="s">
        <v>56</v>
      </c>
      <c r="E15" s="65" t="s">
        <v>35</v>
      </c>
      <c r="F15" s="61">
        <v>1952</v>
      </c>
      <c r="G15" s="61">
        <v>2</v>
      </c>
      <c r="H15" s="51">
        <v>436.91</v>
      </c>
      <c r="I15" s="82" t="s">
        <v>32</v>
      </c>
      <c r="J15" s="110">
        <v>286</v>
      </c>
      <c r="K15" s="66">
        <v>2.84</v>
      </c>
      <c r="L15" s="26">
        <f t="shared" si="0"/>
        <v>15.493262411347519</v>
      </c>
      <c r="M15" s="12">
        <f t="shared" si="1"/>
        <v>1240.8244</v>
      </c>
      <c r="N15" s="97" t="s">
        <v>32</v>
      </c>
      <c r="O15" s="61">
        <v>816</v>
      </c>
      <c r="P15" s="170">
        <v>1431</v>
      </c>
      <c r="Q15" s="107" t="s">
        <v>32</v>
      </c>
      <c r="R15" s="17" t="s">
        <v>55</v>
      </c>
      <c r="S15" s="3"/>
      <c r="T15" s="2">
        <f>105*H15</f>
        <v>45875.55</v>
      </c>
      <c r="U15" s="74">
        <f t="shared" si="2"/>
        <v>572</v>
      </c>
      <c r="V15" s="74"/>
      <c r="W15" s="74">
        <f t="shared" si="3"/>
        <v>5.601410256410257</v>
      </c>
      <c r="X15" s="74">
        <f t="shared" si="4"/>
        <v>2.8007051282051285</v>
      </c>
      <c r="Y15" s="4"/>
      <c r="Z15" s="2"/>
      <c r="AA15" s="2"/>
      <c r="AB15" s="4"/>
      <c r="AC15" s="2"/>
    </row>
    <row r="16" spans="1:29" s="5" customFormat="1">
      <c r="A16" s="184"/>
      <c r="B16" s="65">
        <v>12</v>
      </c>
      <c r="C16" s="61">
        <v>2</v>
      </c>
      <c r="D16" s="107" t="s">
        <v>58</v>
      </c>
      <c r="E16" s="65" t="s">
        <v>35</v>
      </c>
      <c r="F16" s="61">
        <v>1954</v>
      </c>
      <c r="G16" s="61">
        <v>2</v>
      </c>
      <c r="H16" s="51">
        <v>397.4</v>
      </c>
      <c r="I16" s="82">
        <v>127.94</v>
      </c>
      <c r="J16" s="110">
        <v>279</v>
      </c>
      <c r="K16" s="66">
        <v>2.84</v>
      </c>
      <c r="L16" s="26">
        <f t="shared" si="0"/>
        <v>14.092198581560282</v>
      </c>
      <c r="M16" s="12">
        <f t="shared" si="1"/>
        <v>1128.616</v>
      </c>
      <c r="N16" s="97">
        <v>1428</v>
      </c>
      <c r="O16" s="61">
        <v>841</v>
      </c>
      <c r="P16" s="170">
        <v>1229</v>
      </c>
      <c r="Q16" s="107" t="s">
        <v>32</v>
      </c>
      <c r="R16" s="17" t="s">
        <v>57</v>
      </c>
      <c r="S16" s="3"/>
      <c r="T16" s="2">
        <f t="shared" ref="T16:T17" si="5">105*H16</f>
        <v>41727</v>
      </c>
      <c r="U16" s="74">
        <f t="shared" si="2"/>
        <v>558</v>
      </c>
      <c r="V16" s="74"/>
      <c r="W16" s="74">
        <f t="shared" si="3"/>
        <v>5.0948717948717945</v>
      </c>
      <c r="X16" s="74">
        <f t="shared" si="4"/>
        <v>2.5474358974358973</v>
      </c>
      <c r="Y16" s="4"/>
      <c r="Z16" s="2"/>
      <c r="AA16" s="2"/>
      <c r="AB16" s="4"/>
      <c r="AC16" s="2"/>
    </row>
    <row r="17" spans="1:30" s="5" customFormat="1">
      <c r="A17" s="184"/>
      <c r="B17" s="65">
        <v>13</v>
      </c>
      <c r="C17" s="61">
        <v>3</v>
      </c>
      <c r="D17" s="107" t="s">
        <v>60</v>
      </c>
      <c r="E17" s="65" t="s">
        <v>35</v>
      </c>
      <c r="F17" s="61" t="s">
        <v>73</v>
      </c>
      <c r="G17" s="61">
        <v>2</v>
      </c>
      <c r="H17" s="51">
        <f>J17*G17*0.86</f>
        <v>533.20000000000005</v>
      </c>
      <c r="I17" s="82" t="s">
        <v>32</v>
      </c>
      <c r="J17" s="110">
        <v>310</v>
      </c>
      <c r="K17" s="66" t="s">
        <v>32</v>
      </c>
      <c r="L17" s="26">
        <f>H17/$U$3</f>
        <v>18.907801418439718</v>
      </c>
      <c r="M17" s="12" t="s">
        <v>32</v>
      </c>
      <c r="N17" s="97" t="s">
        <v>32</v>
      </c>
      <c r="O17" s="61">
        <v>640</v>
      </c>
      <c r="P17" s="170">
        <v>1273</v>
      </c>
      <c r="Q17" s="107" t="s">
        <v>32</v>
      </c>
      <c r="R17" s="17" t="s">
        <v>59</v>
      </c>
      <c r="S17" s="3"/>
      <c r="T17" s="2">
        <f t="shared" si="5"/>
        <v>55986.000000000007</v>
      </c>
      <c r="U17" s="74"/>
      <c r="V17" s="74"/>
      <c r="W17" s="74">
        <f t="shared" si="3"/>
        <v>6.8358974358974365</v>
      </c>
      <c r="X17" s="74">
        <f t="shared" si="4"/>
        <v>3.4179487179487182</v>
      </c>
      <c r="Y17" s="4"/>
      <c r="Z17" s="2"/>
      <c r="AA17" s="2"/>
      <c r="AB17" s="4"/>
      <c r="AC17" s="2"/>
    </row>
    <row r="18" spans="1:30" s="5" customFormat="1" ht="15.75" thickBot="1">
      <c r="A18" s="184"/>
      <c r="B18" s="172">
        <v>15</v>
      </c>
      <c r="C18" s="171" t="s">
        <v>22</v>
      </c>
      <c r="D18" s="174" t="s">
        <v>81</v>
      </c>
      <c r="E18" s="172" t="s">
        <v>35</v>
      </c>
      <c r="F18" s="175" t="s">
        <v>32</v>
      </c>
      <c r="G18" s="175">
        <v>10</v>
      </c>
      <c r="H18" s="176">
        <v>4368</v>
      </c>
      <c r="I18" s="175" t="s">
        <v>32</v>
      </c>
      <c r="J18" s="174" t="s">
        <v>32</v>
      </c>
      <c r="K18" s="177" t="s">
        <v>82</v>
      </c>
      <c r="L18" s="175">
        <v>146</v>
      </c>
      <c r="M18" s="175" t="s">
        <v>32</v>
      </c>
      <c r="N18" s="175" t="s">
        <v>32</v>
      </c>
      <c r="O18" s="178">
        <v>2452</v>
      </c>
      <c r="P18" s="179">
        <v>2452</v>
      </c>
      <c r="Q18" s="174" t="s">
        <v>32</v>
      </c>
      <c r="R18" s="180" t="s">
        <v>83</v>
      </c>
      <c r="S18" s="3"/>
      <c r="T18" s="2">
        <f>70*H17</f>
        <v>37324</v>
      </c>
      <c r="U18" s="74">
        <f>J17*G17</f>
        <v>620</v>
      </c>
      <c r="V18" s="74"/>
      <c r="W18" s="74">
        <f t="shared" si="3"/>
        <v>56</v>
      </c>
      <c r="X18" s="74">
        <f t="shared" si="4"/>
        <v>28</v>
      </c>
      <c r="Y18" s="4"/>
      <c r="Z18" s="2"/>
      <c r="AA18" s="2"/>
      <c r="AB18" s="4"/>
      <c r="AC18" s="2"/>
    </row>
    <row r="19" spans="1:30" s="5" customFormat="1" ht="15" customHeight="1" thickBot="1">
      <c r="A19" s="185"/>
      <c r="B19" s="196" t="s">
        <v>72</v>
      </c>
      <c r="C19" s="197"/>
      <c r="D19" s="198"/>
      <c r="E19" s="138"/>
      <c r="F19" s="139"/>
      <c r="G19" s="139"/>
      <c r="H19" s="140">
        <f>SUM(H5:H18)</f>
        <v>33661.760000000009</v>
      </c>
      <c r="I19" s="139">
        <f>SUM(I5:I17)</f>
        <v>370.34</v>
      </c>
      <c r="J19" s="141">
        <f>SUM(J5:J17)</f>
        <v>7921</v>
      </c>
      <c r="K19" s="142"/>
      <c r="L19" s="143">
        <f>SUM(L5:L18)</f>
        <v>1184.7858156028369</v>
      </c>
      <c r="M19" s="143">
        <f>SUM(M5:M17)</f>
        <v>36543.412600000003</v>
      </c>
      <c r="N19" s="143">
        <f>SUM(N5:N17)</f>
        <v>11061.7</v>
      </c>
      <c r="O19" s="139">
        <f>SUM(O5:O18)</f>
        <v>11872</v>
      </c>
      <c r="P19" s="139">
        <f>SUM(P5:P18)</f>
        <v>40562</v>
      </c>
      <c r="Q19" s="144">
        <f>SUM(Q5:Q17)</f>
        <v>362</v>
      </c>
      <c r="R19" s="145"/>
      <c r="T19" s="2"/>
      <c r="U19" s="74"/>
      <c r="V19" s="74"/>
      <c r="W19" s="74"/>
      <c r="X19" s="2"/>
      <c r="Y19" s="76" t="e">
        <f>SUM(H5:H15,#REF!,#REF!)</f>
        <v>#REF!</v>
      </c>
      <c r="Z19" s="2"/>
      <c r="AA19" s="75" t="e">
        <f>Y19/18</f>
        <v>#REF!</v>
      </c>
      <c r="AB19" s="4"/>
      <c r="AC19" s="77" t="e">
        <f>SUM(L5:L10,L12:L15,#REF!,#REF!,#REF!,#REF!,#REF!,#REF!,#REF!)</f>
        <v>#REF!</v>
      </c>
    </row>
    <row r="20" spans="1:30" s="5" customFormat="1" ht="19.5" customHeight="1">
      <c r="A20" s="186" t="s">
        <v>31</v>
      </c>
      <c r="B20" s="13">
        <v>14</v>
      </c>
      <c r="C20" s="19">
        <v>9</v>
      </c>
      <c r="D20" s="9" t="s">
        <v>62</v>
      </c>
      <c r="E20" s="13" t="s">
        <v>70</v>
      </c>
      <c r="F20" s="19" t="s">
        <v>36</v>
      </c>
      <c r="G20" s="19">
        <v>2</v>
      </c>
      <c r="H20" s="53" t="s">
        <v>32</v>
      </c>
      <c r="I20" s="19" t="s">
        <v>32</v>
      </c>
      <c r="J20" s="9">
        <v>274</v>
      </c>
      <c r="K20" s="25" t="s">
        <v>32</v>
      </c>
      <c r="L20" s="19" t="s">
        <v>32</v>
      </c>
      <c r="M20" s="19" t="s">
        <v>32</v>
      </c>
      <c r="N20" s="19" t="s">
        <v>32</v>
      </c>
      <c r="O20" s="14">
        <v>113</v>
      </c>
      <c r="P20" s="55">
        <v>509</v>
      </c>
      <c r="Q20" s="9" t="s">
        <v>32</v>
      </c>
      <c r="R20" s="30" t="s">
        <v>61</v>
      </c>
      <c r="T20" s="5">
        <f>J20*G20*0.8*3*38</f>
        <v>49977.599999999999</v>
      </c>
      <c r="U20" s="74">
        <f t="shared" si="2"/>
        <v>548</v>
      </c>
      <c r="V20" s="74"/>
      <c r="W20" s="74">
        <f>SUM(W5:W19)</f>
        <v>431.56102564102565</v>
      </c>
      <c r="X20" s="182">
        <f>SUM(X5:X19)</f>
        <v>215.78051282051283</v>
      </c>
      <c r="Y20" s="2"/>
      <c r="Z20" s="46"/>
      <c r="AA20" s="2"/>
      <c r="AB20" s="2"/>
      <c r="AC20" s="4"/>
      <c r="AD20" s="60" t="s">
        <v>33</v>
      </c>
    </row>
    <row r="21" spans="1:30" s="5" customFormat="1" ht="12" customHeight="1">
      <c r="A21" s="184"/>
      <c r="B21" s="65">
        <v>16</v>
      </c>
      <c r="C21" s="62">
        <v>4</v>
      </c>
      <c r="D21" s="63" t="s">
        <v>64</v>
      </c>
      <c r="E21" s="65" t="s">
        <v>34</v>
      </c>
      <c r="F21" s="62" t="s">
        <v>32</v>
      </c>
      <c r="G21" s="20" t="s">
        <v>77</v>
      </c>
      <c r="H21" s="51" t="s">
        <v>32</v>
      </c>
      <c r="I21" s="62" t="s">
        <v>32</v>
      </c>
      <c r="J21" s="64">
        <v>410</v>
      </c>
      <c r="K21" s="66" t="s">
        <v>32</v>
      </c>
      <c r="L21" s="62" t="s">
        <v>32</v>
      </c>
      <c r="M21" s="62" t="s">
        <v>32</v>
      </c>
      <c r="N21" s="62" t="s">
        <v>32</v>
      </c>
      <c r="O21" s="71">
        <v>492</v>
      </c>
      <c r="P21" s="148">
        <v>662</v>
      </c>
      <c r="Q21" s="64" t="s">
        <v>32</v>
      </c>
      <c r="R21" s="17" t="s">
        <v>63</v>
      </c>
      <c r="T21" s="5">
        <f t="shared" ref="T21:T22" si="6">J21*G21*0.8*3*42</f>
        <v>41328</v>
      </c>
      <c r="U21" s="74">
        <f t="shared" si="2"/>
        <v>410</v>
      </c>
      <c r="V21" s="74"/>
      <c r="W21" s="74"/>
      <c r="X21" s="46"/>
      <c r="Y21" s="2"/>
      <c r="Z21" s="46"/>
      <c r="AA21" s="2"/>
      <c r="AB21" s="2"/>
      <c r="AC21" s="4"/>
      <c r="AD21" s="2"/>
    </row>
    <row r="22" spans="1:30" s="5" customFormat="1" ht="12" customHeight="1" thickBot="1">
      <c r="A22" s="184"/>
      <c r="B22" s="48">
        <v>17</v>
      </c>
      <c r="C22" s="47">
        <v>17</v>
      </c>
      <c r="D22" s="49" t="s">
        <v>66</v>
      </c>
      <c r="E22" s="48" t="s">
        <v>34</v>
      </c>
      <c r="F22" s="47" t="s">
        <v>32</v>
      </c>
      <c r="G22" s="47">
        <v>1</v>
      </c>
      <c r="H22" s="118" t="s">
        <v>32</v>
      </c>
      <c r="I22" s="47" t="s">
        <v>32</v>
      </c>
      <c r="J22" s="49">
        <v>112</v>
      </c>
      <c r="K22" s="50" t="s">
        <v>32</v>
      </c>
      <c r="L22" s="47" t="s">
        <v>32</v>
      </c>
      <c r="M22" s="47" t="s">
        <v>32</v>
      </c>
      <c r="N22" s="47" t="s">
        <v>32</v>
      </c>
      <c r="O22" s="24">
        <v>60</v>
      </c>
      <c r="P22" s="54">
        <v>305</v>
      </c>
      <c r="Q22" s="49" t="s">
        <v>32</v>
      </c>
      <c r="R22" s="119" t="s">
        <v>65</v>
      </c>
      <c r="T22" s="5">
        <f t="shared" si="6"/>
        <v>11289.6</v>
      </c>
      <c r="U22" s="74">
        <f t="shared" si="2"/>
        <v>112</v>
      </c>
      <c r="V22" s="74"/>
      <c r="W22" s="74"/>
      <c r="X22" s="46"/>
      <c r="Y22" s="2"/>
      <c r="Z22" s="46"/>
      <c r="AA22" s="2"/>
      <c r="AB22" s="2"/>
      <c r="AC22" s="4"/>
      <c r="AD22" s="2"/>
    </row>
    <row r="23" spans="1:30" s="5" customFormat="1" ht="24.75" customHeight="1" thickBot="1">
      <c r="A23" s="185"/>
      <c r="B23" s="235" t="s">
        <v>18</v>
      </c>
      <c r="C23" s="236"/>
      <c r="D23" s="237"/>
      <c r="E23" s="129"/>
      <c r="F23" s="130"/>
      <c r="G23" s="131"/>
      <c r="H23" s="135">
        <f>SUM(H20:H22)</f>
        <v>0</v>
      </c>
      <c r="I23" s="131">
        <f>SUM(I20:I22)</f>
        <v>0</v>
      </c>
      <c r="J23" s="132">
        <f>SUM(J20:J22)</f>
        <v>796</v>
      </c>
      <c r="K23" s="133"/>
      <c r="L23" s="131">
        <f t="shared" ref="L23:Q23" si="7">SUM(L20:L22)</f>
        <v>0</v>
      </c>
      <c r="M23" s="131">
        <f t="shared" si="7"/>
        <v>0</v>
      </c>
      <c r="N23" s="134">
        <f t="shared" si="7"/>
        <v>0</v>
      </c>
      <c r="O23" s="134">
        <f t="shared" si="7"/>
        <v>665</v>
      </c>
      <c r="P23" s="131">
        <f t="shared" si="7"/>
        <v>1476</v>
      </c>
      <c r="Q23" s="136">
        <f t="shared" si="7"/>
        <v>0</v>
      </c>
      <c r="R23" s="137"/>
      <c r="U23" s="74"/>
      <c r="V23" s="74"/>
      <c r="W23" s="74"/>
      <c r="X23" s="46"/>
      <c r="Y23" s="2"/>
      <c r="Z23" s="46"/>
      <c r="AA23" s="2"/>
      <c r="AB23" s="2"/>
      <c r="AC23" s="4"/>
      <c r="AD23" s="2"/>
    </row>
    <row r="24" spans="1:30" s="5" customFormat="1" ht="23.25" customHeight="1">
      <c r="A24" s="187" t="s">
        <v>19</v>
      </c>
      <c r="B24" s="120">
        <v>18</v>
      </c>
      <c r="C24" s="121">
        <v>18</v>
      </c>
      <c r="D24" s="122" t="s">
        <v>68</v>
      </c>
      <c r="E24" s="120" t="s">
        <v>71</v>
      </c>
      <c r="F24" s="84" t="s">
        <v>32</v>
      </c>
      <c r="G24" s="106">
        <v>1</v>
      </c>
      <c r="H24" s="84" t="s">
        <v>32</v>
      </c>
      <c r="I24" s="84" t="s">
        <v>32</v>
      </c>
      <c r="J24" s="122">
        <v>44.8</v>
      </c>
      <c r="K24" s="123" t="s">
        <v>32</v>
      </c>
      <c r="L24" s="84" t="s">
        <v>32</v>
      </c>
      <c r="M24" s="84" t="s">
        <v>32</v>
      </c>
      <c r="N24" s="84" t="s">
        <v>32</v>
      </c>
      <c r="O24" s="84">
        <v>78</v>
      </c>
      <c r="P24" s="124">
        <v>78</v>
      </c>
      <c r="Q24" s="125" t="s">
        <v>32</v>
      </c>
      <c r="R24" s="22" t="s">
        <v>67</v>
      </c>
      <c r="U24" s="74"/>
      <c r="V24" s="74"/>
      <c r="W24" s="74"/>
    </row>
    <row r="25" spans="1:30" s="5" customFormat="1" ht="13.5" customHeight="1" thickBot="1">
      <c r="A25" s="188"/>
      <c r="B25" s="29">
        <v>22</v>
      </c>
      <c r="C25" s="23" t="s">
        <v>22</v>
      </c>
      <c r="D25" s="33" t="s">
        <v>22</v>
      </c>
      <c r="E25" s="29" t="s">
        <v>79</v>
      </c>
      <c r="F25" s="23" t="s">
        <v>22</v>
      </c>
      <c r="G25" s="23" t="s">
        <v>22</v>
      </c>
      <c r="H25" s="23" t="s">
        <v>22</v>
      </c>
      <c r="I25" s="23" t="s">
        <v>22</v>
      </c>
      <c r="J25" s="33" t="s">
        <v>22</v>
      </c>
      <c r="K25" s="38" t="s">
        <v>22</v>
      </c>
      <c r="L25" s="23" t="s">
        <v>22</v>
      </c>
      <c r="M25" s="23" t="s">
        <v>22</v>
      </c>
      <c r="N25" s="23" t="s">
        <v>22</v>
      </c>
      <c r="O25" s="21">
        <v>32</v>
      </c>
      <c r="P25" s="58">
        <v>32</v>
      </c>
      <c r="Q25" s="39" t="s">
        <v>32</v>
      </c>
      <c r="R25" s="34" t="s">
        <v>69</v>
      </c>
      <c r="U25" s="74"/>
      <c r="V25" s="74"/>
      <c r="W25" s="74"/>
    </row>
    <row r="26" spans="1:30" s="5" customFormat="1" ht="17.25" customHeight="1" thickBot="1">
      <c r="A26" s="189"/>
      <c r="B26" s="230" t="s">
        <v>20</v>
      </c>
      <c r="C26" s="231"/>
      <c r="D26" s="232"/>
      <c r="E26" s="149"/>
      <c r="F26" s="150"/>
      <c r="G26" s="150"/>
      <c r="H26" s="151">
        <f>SUM(H24)</f>
        <v>0</v>
      </c>
      <c r="I26" s="151">
        <f>SUM(I24)</f>
        <v>0</v>
      </c>
      <c r="J26" s="152">
        <f>SUM(J24:J24)</f>
        <v>44.8</v>
      </c>
      <c r="K26" s="158"/>
      <c r="L26" s="159">
        <f>SUM(L24)</f>
        <v>0</v>
      </c>
      <c r="M26" s="160">
        <f>SUM(M24)</f>
        <v>0</v>
      </c>
      <c r="N26" s="159">
        <f>SUM(N24)</f>
        <v>0</v>
      </c>
      <c r="O26" s="159">
        <f>SUM(O24:O25)</f>
        <v>110</v>
      </c>
      <c r="P26" s="160">
        <f>SUM(P24:P25)</f>
        <v>110</v>
      </c>
      <c r="Q26" s="161">
        <f>SUM(Q24:Q24)</f>
        <v>0</v>
      </c>
      <c r="R26" s="168"/>
      <c r="U26" s="74"/>
      <c r="V26" s="74"/>
      <c r="W26" s="74"/>
    </row>
    <row r="27" spans="1:30" s="5" customFormat="1" ht="13.5" customHeight="1">
      <c r="A27" s="233" t="s">
        <v>24</v>
      </c>
      <c r="B27" s="31">
        <v>19</v>
      </c>
      <c r="C27" s="32" t="s">
        <v>22</v>
      </c>
      <c r="D27" s="36" t="s">
        <v>22</v>
      </c>
      <c r="E27" s="31" t="s">
        <v>74</v>
      </c>
      <c r="F27" s="32" t="s">
        <v>22</v>
      </c>
      <c r="G27" s="32" t="s">
        <v>22</v>
      </c>
      <c r="H27" s="32" t="s">
        <v>22</v>
      </c>
      <c r="I27" s="32" t="s">
        <v>22</v>
      </c>
      <c r="J27" s="36" t="s">
        <v>22</v>
      </c>
      <c r="K27" s="35" t="s">
        <v>22</v>
      </c>
      <c r="L27" s="32" t="s">
        <v>22</v>
      </c>
      <c r="M27" s="32" t="s">
        <v>22</v>
      </c>
      <c r="N27" s="32" t="s">
        <v>22</v>
      </c>
      <c r="O27" s="19" t="s">
        <v>22</v>
      </c>
      <c r="P27" s="56">
        <v>842</v>
      </c>
      <c r="Q27" s="36" t="s">
        <v>22</v>
      </c>
      <c r="R27" s="22" t="s">
        <v>22</v>
      </c>
      <c r="U27" s="74"/>
      <c r="V27" s="74"/>
      <c r="W27" s="74"/>
    </row>
    <row r="28" spans="1:30" s="5" customFormat="1" ht="25.5" customHeight="1">
      <c r="A28" s="234"/>
      <c r="B28" s="16">
        <v>20</v>
      </c>
      <c r="C28" s="15" t="s">
        <v>22</v>
      </c>
      <c r="D28" s="28" t="s">
        <v>22</v>
      </c>
      <c r="E28" s="16" t="s">
        <v>75</v>
      </c>
      <c r="F28" s="15" t="s">
        <v>22</v>
      </c>
      <c r="G28" s="15" t="s">
        <v>22</v>
      </c>
      <c r="H28" s="15" t="s">
        <v>22</v>
      </c>
      <c r="I28" s="15" t="s">
        <v>22</v>
      </c>
      <c r="J28" s="28" t="s">
        <v>22</v>
      </c>
      <c r="K28" s="37" t="s">
        <v>22</v>
      </c>
      <c r="L28" s="15" t="s">
        <v>22</v>
      </c>
      <c r="M28" s="15" t="s">
        <v>22</v>
      </c>
      <c r="N28" s="15" t="s">
        <v>22</v>
      </c>
      <c r="O28" s="82" t="s">
        <v>22</v>
      </c>
      <c r="P28" s="57">
        <v>1585</v>
      </c>
      <c r="Q28" s="28" t="s">
        <v>22</v>
      </c>
      <c r="R28" s="18" t="s">
        <v>22</v>
      </c>
      <c r="U28" s="74"/>
      <c r="V28" s="74"/>
      <c r="W28" s="74"/>
    </row>
    <row r="29" spans="1:30" s="5" customFormat="1" ht="19.5" customHeight="1">
      <c r="A29" s="234"/>
      <c r="B29" s="16">
        <v>21</v>
      </c>
      <c r="C29" s="15" t="s">
        <v>22</v>
      </c>
      <c r="D29" s="28" t="s">
        <v>22</v>
      </c>
      <c r="E29" s="16" t="s">
        <v>74</v>
      </c>
      <c r="F29" s="15" t="s">
        <v>22</v>
      </c>
      <c r="G29" s="15" t="s">
        <v>22</v>
      </c>
      <c r="H29" s="15" t="s">
        <v>22</v>
      </c>
      <c r="I29" s="15" t="s">
        <v>22</v>
      </c>
      <c r="J29" s="28" t="s">
        <v>22</v>
      </c>
      <c r="K29" s="37" t="s">
        <v>22</v>
      </c>
      <c r="L29" s="15" t="s">
        <v>22</v>
      </c>
      <c r="M29" s="15" t="s">
        <v>22</v>
      </c>
      <c r="N29" s="15" t="s">
        <v>22</v>
      </c>
      <c r="O29" s="82" t="s">
        <v>22</v>
      </c>
      <c r="P29" s="165">
        <v>341</v>
      </c>
      <c r="Q29" s="28" t="s">
        <v>22</v>
      </c>
      <c r="R29" s="18" t="s">
        <v>22</v>
      </c>
      <c r="U29" s="74"/>
      <c r="V29" s="74"/>
      <c r="W29" s="74"/>
    </row>
    <row r="30" spans="1:30" s="5" customFormat="1" ht="30.75" customHeight="1">
      <c r="A30" s="234"/>
      <c r="B30" s="16">
        <v>23</v>
      </c>
      <c r="C30" s="15" t="s">
        <v>22</v>
      </c>
      <c r="D30" s="28" t="s">
        <v>22</v>
      </c>
      <c r="E30" s="16" t="s">
        <v>75</v>
      </c>
      <c r="F30" s="15" t="s">
        <v>22</v>
      </c>
      <c r="G30" s="15" t="s">
        <v>22</v>
      </c>
      <c r="H30" s="15" t="s">
        <v>22</v>
      </c>
      <c r="I30" s="15" t="s">
        <v>22</v>
      </c>
      <c r="J30" s="28" t="s">
        <v>22</v>
      </c>
      <c r="K30" s="37" t="s">
        <v>22</v>
      </c>
      <c r="L30" s="15" t="s">
        <v>22</v>
      </c>
      <c r="M30" s="15" t="s">
        <v>22</v>
      </c>
      <c r="N30" s="15" t="s">
        <v>22</v>
      </c>
      <c r="O30" s="82" t="s">
        <v>22</v>
      </c>
      <c r="P30" s="165">
        <v>793</v>
      </c>
      <c r="Q30" s="28" t="s">
        <v>22</v>
      </c>
      <c r="R30" s="18" t="s">
        <v>22</v>
      </c>
      <c r="U30" s="74"/>
      <c r="V30" s="74"/>
      <c r="W30" s="74"/>
    </row>
    <row r="31" spans="1:30" s="5" customFormat="1" ht="25.5" customHeight="1">
      <c r="A31" s="234"/>
      <c r="B31" s="16">
        <v>24</v>
      </c>
      <c r="C31" s="15" t="s">
        <v>22</v>
      </c>
      <c r="D31" s="28" t="s">
        <v>22</v>
      </c>
      <c r="E31" s="16" t="s">
        <v>75</v>
      </c>
      <c r="F31" s="15" t="s">
        <v>22</v>
      </c>
      <c r="G31" s="15" t="s">
        <v>22</v>
      </c>
      <c r="H31" s="15" t="s">
        <v>22</v>
      </c>
      <c r="I31" s="15" t="s">
        <v>22</v>
      </c>
      <c r="J31" s="28" t="s">
        <v>22</v>
      </c>
      <c r="K31" s="37" t="s">
        <v>22</v>
      </c>
      <c r="L31" s="15" t="s">
        <v>22</v>
      </c>
      <c r="M31" s="15" t="s">
        <v>22</v>
      </c>
      <c r="N31" s="15" t="s">
        <v>22</v>
      </c>
      <c r="O31" s="82" t="s">
        <v>22</v>
      </c>
      <c r="P31" s="165">
        <v>366</v>
      </c>
      <c r="Q31" s="28" t="s">
        <v>22</v>
      </c>
      <c r="R31" s="18" t="s">
        <v>22</v>
      </c>
      <c r="U31" s="74"/>
      <c r="V31" s="74"/>
      <c r="W31" s="74"/>
    </row>
    <row r="32" spans="1:30" s="5" customFormat="1" ht="25.5" customHeight="1">
      <c r="A32" s="234"/>
      <c r="B32" s="16">
        <v>25</v>
      </c>
      <c r="C32" s="15" t="s">
        <v>22</v>
      </c>
      <c r="D32" s="28" t="s">
        <v>22</v>
      </c>
      <c r="E32" s="16" t="s">
        <v>75</v>
      </c>
      <c r="F32" s="15" t="s">
        <v>22</v>
      </c>
      <c r="G32" s="15" t="s">
        <v>22</v>
      </c>
      <c r="H32" s="15" t="s">
        <v>22</v>
      </c>
      <c r="I32" s="15" t="s">
        <v>22</v>
      </c>
      <c r="J32" s="28" t="s">
        <v>22</v>
      </c>
      <c r="K32" s="37" t="s">
        <v>22</v>
      </c>
      <c r="L32" s="15" t="s">
        <v>22</v>
      </c>
      <c r="M32" s="15" t="s">
        <v>22</v>
      </c>
      <c r="N32" s="15" t="s">
        <v>22</v>
      </c>
      <c r="O32" s="82" t="s">
        <v>22</v>
      </c>
      <c r="P32" s="165">
        <v>366</v>
      </c>
      <c r="Q32" s="28" t="s">
        <v>22</v>
      </c>
      <c r="R32" s="18" t="s">
        <v>22</v>
      </c>
      <c r="U32" s="74"/>
      <c r="V32" s="74"/>
      <c r="W32" s="74"/>
    </row>
    <row r="33" spans="1:23" s="5" customFormat="1" ht="23.25" customHeight="1">
      <c r="A33" s="234"/>
      <c r="B33" s="16">
        <v>26</v>
      </c>
      <c r="C33" s="15" t="s">
        <v>22</v>
      </c>
      <c r="D33" s="28" t="s">
        <v>22</v>
      </c>
      <c r="E33" s="16" t="s">
        <v>75</v>
      </c>
      <c r="F33" s="15" t="s">
        <v>22</v>
      </c>
      <c r="G33" s="15" t="s">
        <v>22</v>
      </c>
      <c r="H33" s="15" t="s">
        <v>22</v>
      </c>
      <c r="I33" s="15" t="s">
        <v>22</v>
      </c>
      <c r="J33" s="28" t="s">
        <v>22</v>
      </c>
      <c r="K33" s="37" t="s">
        <v>22</v>
      </c>
      <c r="L33" s="15" t="s">
        <v>22</v>
      </c>
      <c r="M33" s="15" t="s">
        <v>22</v>
      </c>
      <c r="N33" s="15" t="s">
        <v>22</v>
      </c>
      <c r="O33" s="82" t="s">
        <v>22</v>
      </c>
      <c r="P33" s="165">
        <v>3108</v>
      </c>
      <c r="Q33" s="28" t="s">
        <v>22</v>
      </c>
      <c r="R33" s="18" t="s">
        <v>22</v>
      </c>
      <c r="U33" s="74"/>
      <c r="V33" s="74"/>
      <c r="W33" s="74"/>
    </row>
    <row r="34" spans="1:23" s="5" customFormat="1" ht="13.9" customHeight="1">
      <c r="A34" s="234"/>
      <c r="B34" s="16">
        <v>27</v>
      </c>
      <c r="C34" s="15" t="s">
        <v>22</v>
      </c>
      <c r="D34" s="28" t="s">
        <v>22</v>
      </c>
      <c r="E34" s="16" t="s">
        <v>80</v>
      </c>
      <c r="F34" s="15" t="s">
        <v>22</v>
      </c>
      <c r="G34" s="15" t="s">
        <v>22</v>
      </c>
      <c r="H34" s="15" t="s">
        <v>22</v>
      </c>
      <c r="I34" s="15" t="s">
        <v>22</v>
      </c>
      <c r="J34" s="28" t="s">
        <v>22</v>
      </c>
      <c r="K34" s="37" t="s">
        <v>22</v>
      </c>
      <c r="L34" s="15" t="s">
        <v>22</v>
      </c>
      <c r="M34" s="15" t="s">
        <v>22</v>
      </c>
      <c r="N34" s="15" t="s">
        <v>22</v>
      </c>
      <c r="O34" s="82" t="s">
        <v>22</v>
      </c>
      <c r="P34" s="165">
        <v>3433</v>
      </c>
      <c r="Q34" s="28" t="s">
        <v>22</v>
      </c>
      <c r="R34" s="18" t="s">
        <v>22</v>
      </c>
      <c r="U34" s="74"/>
      <c r="V34" s="74"/>
      <c r="W34" s="74"/>
    </row>
    <row r="35" spans="1:23" s="5" customFormat="1" ht="12" customHeight="1">
      <c r="A35" s="234"/>
      <c r="B35" s="16">
        <v>28</v>
      </c>
      <c r="C35" s="15" t="s">
        <v>22</v>
      </c>
      <c r="D35" s="28" t="s">
        <v>22</v>
      </c>
      <c r="E35" s="16" t="s">
        <v>74</v>
      </c>
      <c r="F35" s="15" t="s">
        <v>22</v>
      </c>
      <c r="G35" s="15" t="s">
        <v>22</v>
      </c>
      <c r="H35" s="15" t="s">
        <v>22</v>
      </c>
      <c r="I35" s="15" t="s">
        <v>22</v>
      </c>
      <c r="J35" s="28" t="s">
        <v>22</v>
      </c>
      <c r="K35" s="37" t="s">
        <v>22</v>
      </c>
      <c r="L35" s="15" t="s">
        <v>22</v>
      </c>
      <c r="M35" s="15" t="s">
        <v>22</v>
      </c>
      <c r="N35" s="15" t="s">
        <v>22</v>
      </c>
      <c r="O35" s="82" t="s">
        <v>22</v>
      </c>
      <c r="P35" s="165">
        <v>642</v>
      </c>
      <c r="Q35" s="28" t="s">
        <v>22</v>
      </c>
      <c r="R35" s="18" t="s">
        <v>22</v>
      </c>
      <c r="U35" s="74"/>
      <c r="V35" s="74"/>
      <c r="W35" s="74"/>
    </row>
    <row r="36" spans="1:23" s="5" customFormat="1" ht="14.45" customHeight="1">
      <c r="A36" s="234"/>
      <c r="B36" s="16">
        <v>29</v>
      </c>
      <c r="C36" s="15" t="s">
        <v>22</v>
      </c>
      <c r="D36" s="28" t="s">
        <v>22</v>
      </c>
      <c r="E36" s="16" t="s">
        <v>74</v>
      </c>
      <c r="F36" s="15" t="s">
        <v>22</v>
      </c>
      <c r="G36" s="15" t="s">
        <v>22</v>
      </c>
      <c r="H36" s="15" t="s">
        <v>22</v>
      </c>
      <c r="I36" s="15" t="s">
        <v>22</v>
      </c>
      <c r="J36" s="28" t="s">
        <v>22</v>
      </c>
      <c r="K36" s="37" t="s">
        <v>22</v>
      </c>
      <c r="L36" s="15" t="s">
        <v>22</v>
      </c>
      <c r="M36" s="15" t="s">
        <v>22</v>
      </c>
      <c r="N36" s="15" t="s">
        <v>22</v>
      </c>
      <c r="O36" s="82" t="s">
        <v>22</v>
      </c>
      <c r="P36" s="165">
        <v>206</v>
      </c>
      <c r="Q36" s="28" t="s">
        <v>22</v>
      </c>
      <c r="R36" s="18" t="s">
        <v>22</v>
      </c>
      <c r="U36" s="74"/>
      <c r="V36" s="74"/>
      <c r="W36" s="74"/>
    </row>
    <row r="37" spans="1:23" s="5" customFormat="1" ht="12.6" customHeight="1">
      <c r="A37" s="234"/>
      <c r="B37" s="16">
        <v>30</v>
      </c>
      <c r="C37" s="15" t="s">
        <v>22</v>
      </c>
      <c r="D37" s="28" t="s">
        <v>22</v>
      </c>
      <c r="E37" s="16" t="s">
        <v>74</v>
      </c>
      <c r="F37" s="15" t="s">
        <v>22</v>
      </c>
      <c r="G37" s="15" t="s">
        <v>22</v>
      </c>
      <c r="H37" s="15" t="s">
        <v>22</v>
      </c>
      <c r="I37" s="15" t="s">
        <v>22</v>
      </c>
      <c r="J37" s="28" t="s">
        <v>22</v>
      </c>
      <c r="K37" s="37" t="s">
        <v>22</v>
      </c>
      <c r="L37" s="15" t="s">
        <v>22</v>
      </c>
      <c r="M37" s="15" t="s">
        <v>22</v>
      </c>
      <c r="N37" s="15" t="s">
        <v>22</v>
      </c>
      <c r="O37" s="82" t="s">
        <v>22</v>
      </c>
      <c r="P37" s="165">
        <v>42</v>
      </c>
      <c r="Q37" s="28" t="s">
        <v>22</v>
      </c>
      <c r="R37" s="18" t="s">
        <v>22</v>
      </c>
      <c r="U37" s="74"/>
      <c r="V37" s="74"/>
      <c r="W37" s="74"/>
    </row>
    <row r="38" spans="1:23" s="5" customFormat="1" ht="12.6" customHeight="1">
      <c r="A38" s="234"/>
      <c r="B38" s="16">
        <v>31</v>
      </c>
      <c r="C38" s="15" t="s">
        <v>22</v>
      </c>
      <c r="D38" s="28" t="s">
        <v>22</v>
      </c>
      <c r="E38" s="16" t="s">
        <v>74</v>
      </c>
      <c r="F38" s="15" t="s">
        <v>22</v>
      </c>
      <c r="G38" s="15" t="s">
        <v>22</v>
      </c>
      <c r="H38" s="15" t="s">
        <v>22</v>
      </c>
      <c r="I38" s="15" t="s">
        <v>22</v>
      </c>
      <c r="J38" s="28" t="s">
        <v>22</v>
      </c>
      <c r="K38" s="37" t="s">
        <v>22</v>
      </c>
      <c r="L38" s="15" t="s">
        <v>22</v>
      </c>
      <c r="M38" s="15" t="s">
        <v>22</v>
      </c>
      <c r="N38" s="15" t="s">
        <v>22</v>
      </c>
      <c r="O38" s="82" t="s">
        <v>22</v>
      </c>
      <c r="P38" s="165">
        <v>252</v>
      </c>
      <c r="Q38" s="28" t="s">
        <v>22</v>
      </c>
      <c r="R38" s="18" t="s">
        <v>22</v>
      </c>
      <c r="U38" s="74"/>
      <c r="V38" s="74"/>
      <c r="W38" s="74"/>
    </row>
    <row r="39" spans="1:23" s="5" customFormat="1" ht="12.6" customHeight="1" thickBot="1">
      <c r="A39" s="234"/>
      <c r="B39" s="29">
        <v>32</v>
      </c>
      <c r="C39" s="23" t="s">
        <v>22</v>
      </c>
      <c r="D39" s="39" t="s">
        <v>22</v>
      </c>
      <c r="E39" s="29" t="s">
        <v>80</v>
      </c>
      <c r="F39" s="23" t="s">
        <v>22</v>
      </c>
      <c r="G39" s="23" t="s">
        <v>22</v>
      </c>
      <c r="H39" s="23" t="s">
        <v>22</v>
      </c>
      <c r="I39" s="23" t="s">
        <v>22</v>
      </c>
      <c r="J39" s="39" t="s">
        <v>22</v>
      </c>
      <c r="K39" s="38" t="s">
        <v>22</v>
      </c>
      <c r="L39" s="23" t="s">
        <v>22</v>
      </c>
      <c r="M39" s="23" t="s">
        <v>22</v>
      </c>
      <c r="N39" s="23" t="s">
        <v>22</v>
      </c>
      <c r="O39" s="21" t="s">
        <v>22</v>
      </c>
      <c r="P39" s="166">
        <v>2227</v>
      </c>
      <c r="Q39" s="39" t="s">
        <v>22</v>
      </c>
      <c r="R39" s="167" t="s">
        <v>22</v>
      </c>
      <c r="U39" s="74"/>
      <c r="V39" s="74"/>
      <c r="W39" s="74"/>
    </row>
    <row r="40" spans="1:23" s="5" customFormat="1" ht="24" customHeight="1" thickBot="1">
      <c r="A40" s="234"/>
      <c r="B40" s="29">
        <v>34</v>
      </c>
      <c r="C40" s="23" t="s">
        <v>22</v>
      </c>
      <c r="D40" s="39" t="s">
        <v>22</v>
      </c>
      <c r="E40" s="29" t="s">
        <v>75</v>
      </c>
      <c r="F40" s="23" t="s">
        <v>22</v>
      </c>
      <c r="G40" s="23" t="s">
        <v>22</v>
      </c>
      <c r="H40" s="23" t="s">
        <v>22</v>
      </c>
      <c r="I40" s="23" t="s">
        <v>22</v>
      </c>
      <c r="J40" s="39" t="s">
        <v>22</v>
      </c>
      <c r="K40" s="38" t="s">
        <v>22</v>
      </c>
      <c r="L40" s="23" t="s">
        <v>22</v>
      </c>
      <c r="M40" s="23" t="s">
        <v>22</v>
      </c>
      <c r="N40" s="23" t="s">
        <v>22</v>
      </c>
      <c r="O40" s="21" t="s">
        <v>22</v>
      </c>
      <c r="P40" s="166">
        <v>731</v>
      </c>
      <c r="Q40" s="39" t="s">
        <v>22</v>
      </c>
      <c r="R40" s="167" t="s">
        <v>22</v>
      </c>
      <c r="U40" s="74"/>
      <c r="V40" s="74"/>
      <c r="W40" s="74"/>
    </row>
    <row r="41" spans="1:23" s="128" customFormat="1" ht="16.5" customHeight="1" thickBot="1">
      <c r="A41" s="189"/>
      <c r="B41" s="224" t="s">
        <v>25</v>
      </c>
      <c r="C41" s="225"/>
      <c r="D41" s="226"/>
      <c r="E41" s="153"/>
      <c r="F41" s="154"/>
      <c r="G41" s="154"/>
      <c r="H41" s="155">
        <f>SUM(H27:H30)</f>
        <v>0</v>
      </c>
      <c r="I41" s="156">
        <f>SUM(I27:I30)</f>
        <v>0</v>
      </c>
      <c r="J41" s="157">
        <f>SUM(J27:J30)</f>
        <v>0</v>
      </c>
      <c r="K41" s="162"/>
      <c r="L41" s="163">
        <f>SUM(L27:L29)</f>
        <v>0</v>
      </c>
      <c r="M41" s="156">
        <f>SUM(M27:M29)</f>
        <v>0</v>
      </c>
      <c r="N41" s="163">
        <f>SUM(N27:N29)</f>
        <v>0</v>
      </c>
      <c r="O41" s="163">
        <f>SUM(O27:O29)</f>
        <v>0</v>
      </c>
      <c r="P41" s="156">
        <f>SUM(P27:P40)</f>
        <v>14934</v>
      </c>
      <c r="Q41" s="164">
        <f>SUM(Q27:Q29)</f>
        <v>0</v>
      </c>
      <c r="R41" s="169"/>
      <c r="U41" s="74"/>
      <c r="V41" s="74"/>
      <c r="W41" s="74"/>
    </row>
    <row r="42" spans="1:23" s="5" customFormat="1" ht="22.5" customHeight="1" thickBot="1">
      <c r="A42" s="227" t="s">
        <v>21</v>
      </c>
      <c r="B42" s="228"/>
      <c r="C42" s="228"/>
      <c r="D42" s="229"/>
      <c r="E42" s="40"/>
      <c r="F42" s="41"/>
      <c r="G42" s="41"/>
      <c r="H42" s="42">
        <f>SUM(H41,H26,H23,H19)</f>
        <v>33661.760000000009</v>
      </c>
      <c r="I42" s="42">
        <f>SUM(I41,I26,I23,I19)</f>
        <v>370.34</v>
      </c>
      <c r="J42" s="43">
        <f>SUM(J41,J26,J23,J19)</f>
        <v>8761.7999999999993</v>
      </c>
      <c r="K42" s="44"/>
      <c r="L42" s="42">
        <f t="shared" ref="L42:Q42" si="8">SUM(L41,L26,L23,L19)</f>
        <v>1184.7858156028369</v>
      </c>
      <c r="M42" s="42">
        <f t="shared" si="8"/>
        <v>36543.412600000003</v>
      </c>
      <c r="N42" s="42">
        <f t="shared" si="8"/>
        <v>11061.7</v>
      </c>
      <c r="O42" s="42">
        <f t="shared" si="8"/>
        <v>12647</v>
      </c>
      <c r="P42" s="42">
        <f t="shared" si="8"/>
        <v>57082</v>
      </c>
      <c r="Q42" s="43">
        <f t="shared" si="8"/>
        <v>362</v>
      </c>
      <c r="R42" s="45"/>
      <c r="T42" s="5">
        <f>SUM(T5:T22)</f>
        <v>2469150.5500000003</v>
      </c>
      <c r="U42" s="74">
        <f>SUM(U5:U22)</f>
        <v>42081</v>
      </c>
      <c r="V42" s="74"/>
      <c r="W42" s="74"/>
    </row>
    <row r="43" spans="1:23" s="5" customFormat="1">
      <c r="A43" s="126"/>
      <c r="B43" s="78"/>
      <c r="C43" s="78"/>
      <c r="D43" s="78"/>
      <c r="E43" s="78"/>
      <c r="F43" s="78"/>
      <c r="G43" s="78"/>
      <c r="H43" s="78"/>
      <c r="I43" s="78"/>
      <c r="J43" s="78"/>
      <c r="K43" s="79"/>
      <c r="L43" s="78"/>
      <c r="M43" s="78"/>
      <c r="N43" s="78"/>
      <c r="O43" s="78"/>
      <c r="P43" s="80"/>
      <c r="Q43" s="78"/>
      <c r="R43" s="81"/>
    </row>
    <row r="44" spans="1:23" s="5" customFormat="1">
      <c r="A44" s="127"/>
      <c r="B44" s="78"/>
      <c r="C44" s="78"/>
      <c r="D44" s="78"/>
      <c r="E44" s="78"/>
      <c r="F44" s="78"/>
      <c r="G44" s="78"/>
      <c r="H44" s="78"/>
      <c r="I44" s="78"/>
      <c r="J44" s="78"/>
      <c r="K44" s="79"/>
      <c r="L44" s="78"/>
      <c r="M44" s="78"/>
      <c r="N44" s="78"/>
      <c r="O44" s="78"/>
      <c r="P44" s="80"/>
      <c r="Q44" s="78"/>
      <c r="R44" s="81"/>
    </row>
    <row r="45" spans="1:23" s="5" customForma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9"/>
      <c r="L45" s="78"/>
      <c r="M45" s="78"/>
      <c r="N45" s="78"/>
      <c r="O45" s="78"/>
      <c r="P45" s="80"/>
      <c r="Q45" s="78"/>
      <c r="R45" s="81"/>
    </row>
    <row r="46" spans="1:23" s="5" customForma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9"/>
      <c r="L46" s="78"/>
      <c r="M46" s="78"/>
      <c r="N46" s="78"/>
      <c r="O46" s="78"/>
      <c r="P46" s="80"/>
      <c r="Q46" s="78"/>
      <c r="R46" s="81"/>
    </row>
    <row r="47" spans="1:23" s="5" customForma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9"/>
      <c r="L47" s="78"/>
      <c r="M47" s="78"/>
      <c r="N47" s="78"/>
      <c r="O47" s="78"/>
      <c r="P47" s="80"/>
      <c r="Q47" s="78"/>
      <c r="R47" s="81"/>
    </row>
    <row r="48" spans="1:23" s="5" customForma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9"/>
      <c r="L48" s="78"/>
      <c r="M48" s="78"/>
      <c r="N48" s="78"/>
      <c r="O48" s="78"/>
      <c r="P48" s="80"/>
      <c r="Q48" s="78"/>
      <c r="R48" s="81"/>
    </row>
    <row r="49" spans="1:18" s="5" customForma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9"/>
      <c r="L49" s="78"/>
      <c r="M49" s="78"/>
      <c r="N49" s="78"/>
      <c r="O49" s="78"/>
      <c r="P49" s="80"/>
      <c r="Q49" s="78"/>
      <c r="R49" s="81"/>
    </row>
    <row r="50" spans="1:18" s="5" customForma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9"/>
      <c r="L50" s="78"/>
      <c r="M50" s="78"/>
      <c r="N50" s="78"/>
      <c r="O50" s="78"/>
      <c r="P50" s="80"/>
      <c r="Q50" s="78"/>
      <c r="R50" s="81"/>
    </row>
    <row r="51" spans="1:18" s="5" customForma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9"/>
      <c r="L51" s="78"/>
      <c r="M51" s="78"/>
      <c r="N51" s="78"/>
      <c r="O51" s="78"/>
      <c r="P51" s="80"/>
      <c r="Q51" s="78"/>
      <c r="R51" s="81"/>
    </row>
    <row r="52" spans="1:18" s="5" customForma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9"/>
      <c r="L52" s="78"/>
      <c r="M52" s="78"/>
      <c r="N52" s="78"/>
      <c r="O52" s="78"/>
      <c r="P52" s="80"/>
      <c r="Q52" s="78"/>
      <c r="R52" s="81"/>
    </row>
    <row r="53" spans="1:18" s="5" customForma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9"/>
      <c r="L53" s="78"/>
      <c r="M53" s="78"/>
      <c r="N53" s="78"/>
      <c r="O53" s="78"/>
      <c r="P53" s="80"/>
      <c r="Q53" s="78"/>
      <c r="R53" s="81"/>
    </row>
    <row r="54" spans="1:18" s="5" customForma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9"/>
      <c r="L54" s="78"/>
      <c r="M54" s="78"/>
      <c r="N54" s="78"/>
      <c r="O54" s="78"/>
      <c r="P54" s="80"/>
      <c r="Q54" s="78"/>
      <c r="R54" s="81"/>
    </row>
    <row r="55" spans="1:18" s="5" customForma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9"/>
      <c r="L55" s="78"/>
      <c r="M55" s="78"/>
      <c r="N55" s="78"/>
      <c r="O55" s="78"/>
      <c r="P55" s="80"/>
      <c r="Q55" s="78"/>
      <c r="R55" s="81"/>
    </row>
    <row r="56" spans="1:18" s="5" customForma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9"/>
      <c r="L56" s="78"/>
      <c r="M56" s="78"/>
      <c r="N56" s="78"/>
      <c r="O56" s="78"/>
      <c r="P56" s="80"/>
      <c r="Q56" s="78"/>
      <c r="R56" s="81"/>
    </row>
    <row r="57" spans="1:18">
      <c r="A57" s="6"/>
    </row>
  </sheetData>
  <sortState ref="B146:R151">
    <sortCondition ref="B145"/>
  </sortState>
  <mergeCells count="27">
    <mergeCell ref="B41:D41"/>
    <mergeCell ref="A42:D42"/>
    <mergeCell ref="B26:D26"/>
    <mergeCell ref="A27:A41"/>
    <mergeCell ref="B23:D23"/>
    <mergeCell ref="E2:E4"/>
    <mergeCell ref="D2:D4"/>
    <mergeCell ref="E1:J1"/>
    <mergeCell ref="F2:F4"/>
    <mergeCell ref="M2:Q2"/>
    <mergeCell ref="L2:L4"/>
    <mergeCell ref="H2:H4"/>
    <mergeCell ref="G2:G4"/>
    <mergeCell ref="M3:P3"/>
    <mergeCell ref="I2:I4"/>
    <mergeCell ref="K1:R1"/>
    <mergeCell ref="R2:R4"/>
    <mergeCell ref="K2:K4"/>
    <mergeCell ref="J2:J4"/>
    <mergeCell ref="A1:D1"/>
    <mergeCell ref="A2:A4"/>
    <mergeCell ref="A5:A19"/>
    <mergeCell ref="A20:A23"/>
    <mergeCell ref="A24:A26"/>
    <mergeCell ref="C2:C4"/>
    <mergeCell ref="B2:B4"/>
    <mergeCell ref="B19:D1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Лист1!Print_Area</vt:lpstr>
      <vt:lpstr>Лист1!Область_печати</vt:lpstr>
    </vt:vector>
  </TitlesOfParts>
  <Company>Melkosoft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FuckYouBill</dc:creator>
  <cp:lastModifiedBy>user123</cp:lastModifiedBy>
  <cp:lastPrinted>2020-09-13T17:18:10Z</cp:lastPrinted>
  <dcterms:created xsi:type="dcterms:W3CDTF">2007-01-13T08:23:23Z</dcterms:created>
  <dcterms:modified xsi:type="dcterms:W3CDTF">2022-10-05T19:01:30Z</dcterms:modified>
</cp:coreProperties>
</file>