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-360" windowWidth="23040" windowHeight="11772"/>
  </bookViews>
  <sheets>
    <sheet name="Лист1" sheetId="1" r:id="rId1"/>
    <sheet name="Лист2" sheetId="2" r:id="rId2"/>
    <sheet name="Лист3" sheetId="3" r:id="rId3"/>
  </sheets>
  <definedNames>
    <definedName name="Print_Area" localSheetId="0">Лист1!$A$1:$R$33</definedName>
    <definedName name="_xlnm.Print_Area" localSheetId="0">Лист1!$A$1:$AD$33</definedName>
  </definedNames>
  <calcPr calcId="145621" iterateDelta="1E-4"/>
</workbook>
</file>

<file path=xl/calcChain.xml><?xml version="1.0" encoding="utf-8"?>
<calcChain xmlns="http://schemas.openxmlformats.org/spreadsheetml/2006/main">
  <c r="P24" i="1" l="1"/>
  <c r="O24" i="1"/>
  <c r="O17" i="1" l="1"/>
  <c r="P20" i="1"/>
  <c r="O20" i="1"/>
  <c r="M6" i="1" l="1"/>
  <c r="L6" i="1"/>
  <c r="L5" i="1"/>
  <c r="M5" i="1"/>
  <c r="P32" i="1" l="1"/>
  <c r="J32" i="1"/>
  <c r="I32" i="1"/>
  <c r="H32" i="1"/>
  <c r="T14" i="1" l="1"/>
  <c r="T13" i="1"/>
  <c r="T12" i="1"/>
  <c r="T10" i="1"/>
  <c r="T9" i="1"/>
  <c r="T8" i="1"/>
  <c r="T7" i="1"/>
  <c r="T6" i="1"/>
  <c r="T5" i="1"/>
  <c r="T25" i="1" l="1"/>
  <c r="U6" i="1"/>
  <c r="U7" i="1"/>
  <c r="U8" i="1"/>
  <c r="U9" i="1"/>
  <c r="U10" i="1"/>
  <c r="U12" i="1"/>
  <c r="U13" i="1"/>
  <c r="U14" i="1"/>
  <c r="U5" i="1"/>
  <c r="Q17" i="1"/>
  <c r="P17" i="1"/>
  <c r="U25" i="1" l="1"/>
  <c r="H11" i="1"/>
  <c r="N20" i="1"/>
  <c r="M20" i="1"/>
  <c r="L20" i="1"/>
  <c r="I20" i="1"/>
  <c r="H20" i="1"/>
  <c r="H33" i="1" s="1"/>
  <c r="Q32" i="1"/>
  <c r="O32" i="1"/>
  <c r="N32" i="1"/>
  <c r="M32" i="1"/>
  <c r="L32" i="1"/>
  <c r="M17" i="1"/>
  <c r="L17" i="1"/>
  <c r="I17" i="1"/>
  <c r="H17" i="1"/>
  <c r="Q11" i="1"/>
  <c r="P11" i="1"/>
  <c r="P33" i="1" s="1"/>
  <c r="O11" i="1"/>
  <c r="O33" i="1" s="1"/>
  <c r="N11" i="1"/>
  <c r="J11" i="1"/>
  <c r="I11" i="1"/>
  <c r="W11" i="1"/>
  <c r="I33" i="1" l="1"/>
  <c r="L10" i="1"/>
  <c r="M10" i="1"/>
  <c r="M9" i="1"/>
  <c r="L9" i="1"/>
  <c r="M8" i="1"/>
  <c r="L8" i="1"/>
  <c r="M7" i="1"/>
  <c r="L7" i="1"/>
  <c r="L11" i="1" l="1"/>
  <c r="L33" i="1" s="1"/>
  <c r="M11" i="1"/>
  <c r="M33" i="1" s="1"/>
  <c r="Y11" i="1" l="1"/>
  <c r="AB13" i="1"/>
  <c r="AA11" i="1" l="1"/>
  <c r="J17" i="1" l="1"/>
  <c r="N17" i="1"/>
  <c r="N33" i="1" s="1"/>
  <c r="Q20" i="1" l="1"/>
  <c r="Q33" i="1" s="1"/>
  <c r="J20" i="1" l="1"/>
  <c r="J33" i="1" s="1"/>
</calcChain>
</file>

<file path=xl/sharedStrings.xml><?xml version="1.0" encoding="utf-8"?>
<sst xmlns="http://schemas.openxmlformats.org/spreadsheetml/2006/main" count="294" uniqueCount="90">
  <si>
    <t>Участки зданий, сооружений, объектов (элементов) комплексного благоустройства</t>
  </si>
  <si>
    <t>№ участков на плане</t>
  </si>
  <si>
    <t>№ строений на плане</t>
  </si>
  <si>
    <t>Адреса строений</t>
  </si>
  <si>
    <t>Характеристики местоположения участков территории и расположенных на них объектов</t>
  </si>
  <si>
    <t>Год постройки здания, сооружения</t>
  </si>
  <si>
    <t>Этажность</t>
  </si>
  <si>
    <t>Общая площадь жилых помещений зданий, сооружений (кв.м)</t>
  </si>
  <si>
    <t>Общая площадь нежилых помещений зданий, сооружений (кв.м)</t>
  </si>
  <si>
    <t>Площадь по наружному обмеру (кв.м)</t>
  </si>
  <si>
    <t>Расчетное население (чел.)</t>
  </si>
  <si>
    <t>Расчетные показатели участков территории</t>
  </si>
  <si>
    <t>Нормативно необходимая площадь участка (кв.м)</t>
  </si>
  <si>
    <t>минимальная</t>
  </si>
  <si>
    <t>проектная</t>
  </si>
  <si>
    <t>Обременения на участках</t>
  </si>
  <si>
    <t>Сервитуты</t>
  </si>
  <si>
    <t>Характеристики расчетного обоснования размеров участков территории</t>
  </si>
  <si>
    <t>ИТОГО участки административных зданий, учреждений по обслуживанию населения</t>
  </si>
  <si>
    <t>Участки объектов инженерной инфраструктуры</t>
  </si>
  <si>
    <t>ИТОГО участки объектов инженерной инфраструктуры</t>
  </si>
  <si>
    <t>ВСЕГО ПО КВАРТАЛУ</t>
  </si>
  <si>
    <t>─</t>
  </si>
  <si>
    <t>Sзу по пред. нормат (инвентар.)</t>
  </si>
  <si>
    <t>Участки под  благоустройство</t>
  </si>
  <si>
    <t>ИТОГО участки под благоустройство</t>
  </si>
  <si>
    <t>Sзу по сведениям КПТ</t>
  </si>
  <si>
    <t>Примечание</t>
  </si>
  <si>
    <t>Характеристики фактического использования участков территории и расположенных на них объектов</t>
  </si>
  <si>
    <t>Участки жилых зданий</t>
  </si>
  <si>
    <t>Удельный показатель земельной доли</t>
  </si>
  <si>
    <t>Участки под административные объекты</t>
  </si>
  <si>
    <t>-</t>
  </si>
  <si>
    <t>численность населения в существующих домах</t>
  </si>
  <si>
    <t>Многоквартирный жилой дом</t>
  </si>
  <si>
    <t>2</t>
  </si>
  <si>
    <t>ИТОГО участки жилых зданий</t>
  </si>
  <si>
    <t>Фактическое использование зданий и сооружений, объектов (элементов) комплексного благоустройства</t>
  </si>
  <si>
    <t>тепло</t>
  </si>
  <si>
    <t>ул. Рыленкова, д. 32</t>
  </si>
  <si>
    <t>ул. Рыленкова, д. 34</t>
  </si>
  <si>
    <t>ул. Рыленкова, д. 34а</t>
  </si>
  <si>
    <t>ул. Рыленкова, д. 38</t>
  </si>
  <si>
    <t>ул. Рыленкова, д. 38а</t>
  </si>
  <si>
    <t>ул. Рыленкова, д. 44</t>
  </si>
  <si>
    <t>67:27:0031410:7</t>
  </si>
  <si>
    <t>67:27:0031410:14</t>
  </si>
  <si>
    <t>10</t>
  </si>
  <si>
    <t>67:27:0031410:15</t>
  </si>
  <si>
    <t>67:27:0031410:18</t>
  </si>
  <si>
    <t>67:27:0031410:3</t>
  </si>
  <si>
    <t>Административное здание</t>
  </si>
  <si>
    <t>ул. Генерала Паскевича, 1</t>
  </si>
  <si>
    <t>ул. Генерала Паскевича, 3</t>
  </si>
  <si>
    <t>ул. Генерала Паскевича, 5</t>
  </si>
  <si>
    <t>Киселевский торговый центр</t>
  </si>
  <si>
    <t>Кривич, торговый центр</t>
  </si>
  <si>
    <t>ул. Рыленкова, 40</t>
  </si>
  <si>
    <t>ул. Рыленкова, 22</t>
  </si>
  <si>
    <t>4</t>
  </si>
  <si>
    <t>67:27:0031410:23; 67:27:0031410:42</t>
  </si>
  <si>
    <t>13 796;7 946</t>
  </si>
  <si>
    <t>67:27:0031410:44</t>
  </si>
  <si>
    <t xml:space="preserve">Трансформаторная подстанция №698 ТП-6/0,4 кВ-2х630 кВА </t>
  </si>
  <si>
    <t>ул. Рыленкова</t>
  </si>
  <si>
    <t>67:27:0031410:45</t>
  </si>
  <si>
    <t>Трансформаторная подстанция №577</t>
  </si>
  <si>
    <t>67:27:0031410:1239</t>
  </si>
  <si>
    <t>67:27:0031410:2</t>
  </si>
  <si>
    <t>67:27:0031410:21</t>
  </si>
  <si>
    <t>303;284</t>
  </si>
  <si>
    <t>Проезд</t>
  </si>
  <si>
    <t>Благоустройство</t>
  </si>
  <si>
    <t>Участки под  объекты, обслуживающие автотранспорт</t>
  </si>
  <si>
    <t>Парковка</t>
  </si>
  <si>
    <t>67:27:0031410:22</t>
  </si>
  <si>
    <t>67:27:0031410:32</t>
  </si>
  <si>
    <t>67:27:0031410:43</t>
  </si>
  <si>
    <t>ИТОГО участки под объекты, обслуживающие автотранспорт</t>
  </si>
  <si>
    <t>Магазин</t>
  </si>
  <si>
    <t>13795; 7946</t>
  </si>
  <si>
    <t>67:27:0031410:28 67:27:0031410:1241</t>
  </si>
  <si>
    <t xml:space="preserve">
67:27:0031410:27</t>
  </si>
  <si>
    <t xml:space="preserve">67:27:0031410:29  </t>
  </si>
  <si>
    <t>10;11</t>
  </si>
  <si>
    <t>Трамвайное кольцо</t>
  </si>
  <si>
    <t>Гараж</t>
  </si>
  <si>
    <t>8 113</t>
  </si>
  <si>
    <t>79;80</t>
  </si>
  <si>
    <t>520;420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</si>
</sst>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9" x14ac:knownFonts="1">
    <font>
      <sz val="11"/>
      <color theme="1"/>
      <name val="Times New Roman"/>
      <family val="2"/>
      <charset val="204"/>
      <scheme val="minor"/>
    </font>
    <font>
      <sz val="8"/>
      <color indexed="8"/>
      <name val="Times New Roman"/>
      <family val="1"/>
      <charset val="204"/>
      <scheme val="minor"/>
    </font>
    <font>
      <b/>
      <sz val="8"/>
      <color indexed="8"/>
      <name val="Times New Roman"/>
      <family val="1"/>
      <charset val="204"/>
      <scheme val="minor"/>
    </font>
    <font>
      <b/>
      <sz val="11"/>
      <color indexed="8"/>
      <name val="Times New Roman"/>
      <family val="1"/>
      <charset val="204"/>
      <scheme val="minor"/>
    </font>
    <font>
      <sz val="11"/>
      <color theme="1"/>
      <name val="Times New Roman"/>
      <family val="1"/>
      <charset val="204"/>
      <scheme val="minor"/>
    </font>
    <font>
      <sz val="8"/>
      <color theme="1"/>
      <name val="Times New Roman"/>
      <family val="1"/>
      <charset val="204"/>
      <scheme val="minor"/>
    </font>
    <font>
      <sz val="8"/>
      <name val="Times New Roman"/>
      <family val="1"/>
      <charset val="204"/>
      <scheme val="minor"/>
    </font>
    <font>
      <sz val="11"/>
      <color indexed="8"/>
      <name val="Times New Roman"/>
      <family val="1"/>
      <charset val="204"/>
      <scheme val="minor"/>
    </font>
    <font>
      <b/>
      <sz val="8"/>
      <color theme="1"/>
      <name val="Times New Roman"/>
      <family val="1"/>
      <charset val="204"/>
      <scheme val="minor"/>
    </font>
    <font>
      <sz val="10"/>
      <color theme="1"/>
      <name val="Times New Roman"/>
      <family val="1"/>
      <charset val="204"/>
      <scheme val="minor"/>
    </font>
    <font>
      <b/>
      <sz val="8"/>
      <name val="Times New Roman"/>
      <family val="1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sz val="6"/>
      <color theme="1"/>
      <name val="Times New Roman"/>
      <family val="1"/>
      <charset val="204"/>
      <scheme val="minor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theme="1"/>
      <name val="Times New Roman"/>
      <family val="2"/>
      <charset val="204"/>
      <scheme val="minor"/>
    </font>
    <font>
      <b/>
      <sz val="8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  <scheme val="minor"/>
    </font>
    <font>
      <b/>
      <sz val="9"/>
      <color theme="1"/>
      <name val="Times New Roman"/>
      <family val="1"/>
      <charset val="204"/>
      <scheme val="minor"/>
    </font>
    <font>
      <b/>
      <sz val="10"/>
      <color indexed="8"/>
      <name val="Times New Roman"/>
      <family val="1"/>
      <charset val="204"/>
      <scheme val="minor"/>
    </font>
    <font>
      <b/>
      <sz val="10"/>
      <color theme="1"/>
      <name val="Times New Roman"/>
      <family val="1"/>
      <charset val="204"/>
      <scheme val="minor"/>
    </font>
    <font>
      <b/>
      <sz val="9"/>
      <name val="Times New Roman"/>
      <family val="1"/>
      <charset val="204"/>
      <scheme val="minor"/>
    </font>
    <font>
      <sz val="11"/>
      <color theme="1"/>
      <name val="Times New Roman"/>
      <family val="2"/>
      <charset val="204"/>
      <scheme val="minor"/>
    </font>
    <font>
      <b/>
      <sz val="18"/>
      <color theme="3"/>
      <name val="Arial"/>
      <family val="2"/>
      <charset val="204"/>
      <scheme val="major"/>
    </font>
    <font>
      <b/>
      <sz val="15"/>
      <color theme="3"/>
      <name val="Times New Roman"/>
      <family val="2"/>
      <charset val="204"/>
      <scheme val="minor"/>
    </font>
    <font>
      <b/>
      <sz val="13"/>
      <color theme="3"/>
      <name val="Times New Roman"/>
      <family val="2"/>
      <charset val="204"/>
      <scheme val="minor"/>
    </font>
    <font>
      <b/>
      <sz val="11"/>
      <color theme="3"/>
      <name val="Times New Roman"/>
      <family val="2"/>
      <charset val="204"/>
      <scheme val="minor"/>
    </font>
    <font>
      <sz val="11"/>
      <color rgb="FF006100"/>
      <name val="Times New Roman"/>
      <family val="2"/>
      <charset val="204"/>
      <scheme val="minor"/>
    </font>
    <font>
      <sz val="11"/>
      <color rgb="FF9C0006"/>
      <name val="Times New Roman"/>
      <family val="2"/>
      <charset val="204"/>
      <scheme val="minor"/>
    </font>
    <font>
      <sz val="11"/>
      <color rgb="FF9C6500"/>
      <name val="Times New Roman"/>
      <family val="2"/>
      <charset val="204"/>
      <scheme val="minor"/>
    </font>
    <font>
      <sz val="11"/>
      <color rgb="FF3F3F76"/>
      <name val="Times New Roman"/>
      <family val="2"/>
      <charset val="204"/>
      <scheme val="minor"/>
    </font>
    <font>
      <b/>
      <sz val="11"/>
      <color rgb="FF3F3F3F"/>
      <name val="Times New Roman"/>
      <family val="2"/>
      <charset val="204"/>
      <scheme val="minor"/>
    </font>
    <font>
      <b/>
      <sz val="11"/>
      <color rgb="FFFA7D00"/>
      <name val="Times New Roman"/>
      <family val="2"/>
      <charset val="204"/>
      <scheme val="minor"/>
    </font>
    <font>
      <sz val="11"/>
      <color rgb="FFFA7D00"/>
      <name val="Times New Roman"/>
      <family val="2"/>
      <charset val="204"/>
      <scheme val="minor"/>
    </font>
    <font>
      <b/>
      <sz val="11"/>
      <color theme="0"/>
      <name val="Times New Roman"/>
      <family val="2"/>
      <charset val="204"/>
      <scheme val="minor"/>
    </font>
    <font>
      <sz val="11"/>
      <color rgb="FFFF0000"/>
      <name val="Times New Roman"/>
      <family val="2"/>
      <charset val="204"/>
      <scheme val="minor"/>
    </font>
    <font>
      <i/>
      <sz val="11"/>
      <color rgb="FF7F7F7F"/>
      <name val="Times New Roman"/>
      <family val="2"/>
      <charset val="204"/>
      <scheme val="minor"/>
    </font>
    <font>
      <b/>
      <sz val="11"/>
      <color theme="1"/>
      <name val="Times New Roman"/>
      <family val="2"/>
      <charset val="204"/>
      <scheme val="minor"/>
    </font>
    <font>
      <sz val="11"/>
      <color theme="0"/>
      <name val="Times New Roman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3" fillId="0" borderId="0" applyNumberFormat="0" applyFill="0" applyBorder="0" applyAlignment="0" applyProtection="0"/>
    <xf numFmtId="0" fontId="24" fillId="0" borderId="62" applyNumberFormat="0" applyFill="0" applyAlignment="0" applyProtection="0"/>
    <xf numFmtId="0" fontId="25" fillId="0" borderId="63" applyNumberFormat="0" applyFill="0" applyAlignment="0" applyProtection="0"/>
    <xf numFmtId="0" fontId="26" fillId="0" borderId="64" applyNumberFormat="0" applyFill="0" applyAlignment="0" applyProtection="0"/>
    <xf numFmtId="0" fontId="26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65" applyNumberFormat="0" applyAlignment="0" applyProtection="0"/>
    <xf numFmtId="0" fontId="31" fillId="6" borderId="66" applyNumberFormat="0" applyAlignment="0" applyProtection="0"/>
    <xf numFmtId="0" fontId="32" fillId="6" borderId="65" applyNumberFormat="0" applyAlignment="0" applyProtection="0"/>
    <xf numFmtId="0" fontId="33" fillId="0" borderId="67" applyNumberFormat="0" applyFill="0" applyAlignment="0" applyProtection="0"/>
    <xf numFmtId="0" fontId="34" fillId="7" borderId="68" applyNumberFormat="0" applyAlignment="0" applyProtection="0"/>
    <xf numFmtId="0" fontId="35" fillId="0" borderId="0" applyNumberFormat="0" applyFill="0" applyBorder="0" applyAlignment="0" applyProtection="0"/>
    <xf numFmtId="0" fontId="22" fillId="8" borderId="69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70" applyNumberFormat="0" applyFill="0" applyAlignment="0" applyProtection="0"/>
    <xf numFmtId="0" fontId="38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38" fillId="32" borderId="0" applyNumberFormat="0" applyBorder="0" applyAlignment="0" applyProtection="0"/>
  </cellStyleXfs>
  <cellXfs count="241">
    <xf numFmtId="0" fontId="0" fillId="0" borderId="0" xfId="0"/>
    <xf numFmtId="0" fontId="4" fillId="0" borderId="0" xfId="0" applyFont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/>
    <xf numFmtId="0" fontId="7" fillId="0" borderId="0" xfId="0" applyFont="1"/>
    <xf numFmtId="0" fontId="5" fillId="0" borderId="0" xfId="0" applyFont="1" applyAlignment="1">
      <alignment horizontal="center"/>
    </xf>
    <xf numFmtId="49" fontId="4" fillId="0" borderId="0" xfId="0" applyNumberFormat="1" applyFont="1"/>
    <xf numFmtId="0" fontId="5" fillId="0" borderId="16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9" fillId="0" borderId="0" xfId="0" applyFont="1"/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5" fillId="0" borderId="40" xfId="0" applyNumberFormat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9" xfId="0" applyFont="1" applyFill="1" applyBorder="1" applyAlignment="1">
      <alignment horizontal="center" vertical="center" wrapText="1"/>
    </xf>
    <xf numFmtId="49" fontId="5" fillId="0" borderId="39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9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1" fontId="3" fillId="0" borderId="19" xfId="0" applyNumberFormat="1" applyFont="1" applyFill="1" applyBorder="1" applyAlignment="1">
      <alignment horizontal="center" vertical="center" wrapText="1"/>
    </xf>
    <xf numFmtId="1" fontId="3" fillId="0" borderId="20" xfId="0" applyNumberFormat="1" applyFont="1" applyFill="1" applyBorder="1" applyAlignment="1">
      <alignment horizontal="center" vertical="center" wrapText="1"/>
    </xf>
    <xf numFmtId="49" fontId="7" fillId="0" borderId="46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41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36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/>
    <xf numFmtId="0" fontId="4" fillId="0" borderId="38" xfId="0" applyFont="1" applyFill="1" applyBorder="1"/>
    <xf numFmtId="164" fontId="4" fillId="0" borderId="38" xfId="0" applyNumberFormat="1" applyFont="1" applyFill="1" applyBorder="1"/>
    <xf numFmtId="1" fontId="1" fillId="0" borderId="38" xfId="0" applyNumberFormat="1" applyFont="1" applyFill="1" applyBorder="1"/>
    <xf numFmtId="0" fontId="7" fillId="0" borderId="0" xfId="0" applyFont="1" applyFill="1"/>
    <xf numFmtId="49" fontId="7" fillId="0" borderId="0" xfId="0" applyNumberFormat="1" applyFont="1" applyFill="1"/>
    <xf numFmtId="0" fontId="3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1" fontId="13" fillId="0" borderId="6" xfId="0" applyNumberFormat="1" applyFont="1" applyFill="1" applyBorder="1" applyAlignment="1">
      <alignment horizontal="center" vertical="center"/>
    </xf>
    <xf numFmtId="1" fontId="13" fillId="0" borderId="6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164" fontId="13" fillId="0" borderId="16" xfId="0" applyNumberFormat="1" applyFont="1" applyFill="1" applyBorder="1" applyAlignment="1">
      <alignment horizontal="center" vertical="center" wrapText="1"/>
    </xf>
    <xf numFmtId="164" fontId="13" fillId="0" borderId="9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49" fontId="5" fillId="0" borderId="54" xfId="0" applyNumberFormat="1" applyFont="1" applyFill="1" applyBorder="1" applyAlignment="1">
      <alignment horizontal="center" vertical="center" wrapText="1"/>
    </xf>
    <xf numFmtId="0" fontId="13" fillId="0" borderId="55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11" fillId="0" borderId="0" xfId="0" applyFont="1" applyFill="1"/>
    <xf numFmtId="0" fontId="17" fillId="0" borderId="17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1" fontId="17" fillId="0" borderId="19" xfId="0" applyNumberFormat="1" applyFont="1" applyFill="1" applyBorder="1" applyAlignment="1">
      <alignment horizontal="center" vertical="center" wrapText="1"/>
    </xf>
    <xf numFmtId="1" fontId="17" fillId="0" borderId="20" xfId="0" applyNumberFormat="1" applyFont="1" applyFill="1" applyBorder="1" applyAlignment="1">
      <alignment horizontal="center" vertical="center" wrapText="1"/>
    </xf>
    <xf numFmtId="49" fontId="17" fillId="0" borderId="17" xfId="0" applyNumberFormat="1" applyFont="1" applyFill="1" applyBorder="1" applyAlignment="1">
      <alignment horizontal="center" vertical="center" wrapText="1"/>
    </xf>
    <xf numFmtId="1" fontId="17" fillId="0" borderId="46" xfId="0" applyNumberFormat="1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20" fillId="0" borderId="45" xfId="0" applyFont="1" applyFill="1" applyBorder="1" applyAlignment="1">
      <alignment horizontal="center" vertical="center" wrapText="1"/>
    </xf>
    <xf numFmtId="2" fontId="18" fillId="0" borderId="19" xfId="0" applyNumberFormat="1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46" fontId="18" fillId="0" borderId="45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164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1" fontId="17" fillId="0" borderId="11" xfId="0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17" fillId="0" borderId="47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1" fontId="17" fillId="0" borderId="59" xfId="0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1" fontId="19" fillId="0" borderId="11" xfId="0" applyNumberFormat="1" applyFont="1" applyFill="1" applyBorder="1" applyAlignment="1">
      <alignment horizontal="center" vertical="center" wrapText="1"/>
    </xf>
    <xf numFmtId="1" fontId="19" fillId="0" borderId="15" xfId="0" applyNumberFormat="1" applyFont="1" applyFill="1" applyBorder="1" applyAlignment="1">
      <alignment horizontal="center" vertical="center" wrapText="1"/>
    </xf>
    <xf numFmtId="49" fontId="17" fillId="0" borderId="47" xfId="0" applyNumberFormat="1" applyFont="1" applyFill="1" applyBorder="1" applyAlignment="1">
      <alignment horizontal="center" vertical="center" wrapText="1"/>
    </xf>
    <xf numFmtId="1" fontId="17" fillId="0" borderId="60" xfId="0" applyNumberFormat="1" applyFont="1" applyFill="1" applyBorder="1" applyAlignment="1">
      <alignment horizontal="center" vertical="center" wrapText="1"/>
    </xf>
    <xf numFmtId="1" fontId="17" fillId="0" borderId="24" xfId="0" applyNumberFormat="1" applyFont="1" applyFill="1" applyBorder="1" applyAlignment="1">
      <alignment horizontal="center" vertical="center" wrapText="1"/>
    </xf>
    <xf numFmtId="0" fontId="21" fillId="0" borderId="59" xfId="0" applyFont="1" applyFill="1" applyBorder="1" applyAlignment="1">
      <alignment horizontal="center" vertical="center" wrapText="1"/>
    </xf>
    <xf numFmtId="49" fontId="19" fillId="0" borderId="14" xfId="0" applyNumberFormat="1" applyFont="1" applyFill="1" applyBorder="1" applyAlignment="1">
      <alignment horizontal="center" vertical="center" wrapText="1"/>
    </xf>
    <xf numFmtId="1" fontId="19" fillId="0" borderId="61" xfId="0" applyNumberFormat="1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4" fontId="15" fillId="0" borderId="6" xfId="0" applyNumberFormat="1" applyFont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7" fillId="0" borderId="11" xfId="0" applyNumberFormat="1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center" wrapText="1"/>
    </xf>
    <xf numFmtId="49" fontId="5" fillId="0" borderId="41" xfId="0" applyNumberFormat="1" applyFont="1" applyFill="1" applyBorder="1" applyAlignment="1">
      <alignment horizontal="center" vertical="center" wrapText="1"/>
    </xf>
    <xf numFmtId="3" fontId="1" fillId="0" borderId="41" xfId="0" applyNumberFormat="1" applyFont="1" applyFill="1" applyBorder="1" applyAlignment="1">
      <alignment horizontal="center" vertical="center" wrapText="1"/>
    </xf>
    <xf numFmtId="0" fontId="13" fillId="0" borderId="3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" fontId="17" fillId="0" borderId="50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3" fontId="5" fillId="0" borderId="18" xfId="0" applyNumberFormat="1" applyFont="1" applyFill="1" applyBorder="1" applyAlignment="1">
      <alignment horizontal="center" vertical="center" wrapText="1"/>
    </xf>
    <xf numFmtId="0" fontId="5" fillId="0" borderId="7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72" xfId="0" applyFont="1" applyFill="1" applyBorder="1" applyAlignment="1">
      <alignment horizontal="center" vertical="center" wrapText="1"/>
    </xf>
    <xf numFmtId="0" fontId="1" fillId="0" borderId="71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1" fontId="17" fillId="0" borderId="16" xfId="0" applyNumberFormat="1" applyFont="1" applyFill="1" applyBorder="1" applyAlignment="1">
      <alignment horizontal="center" vertical="center" wrapText="1"/>
    </xf>
    <xf numFmtId="1" fontId="1" fillId="0" borderId="56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46" fontId="5" fillId="0" borderId="39" xfId="0" applyNumberFormat="1" applyFont="1" applyFill="1" applyBorder="1" applyAlignment="1">
      <alignment horizontal="center" vertical="center" wrapText="1"/>
    </xf>
    <xf numFmtId="3" fontId="10" fillId="0" borderId="18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1" fillId="0" borderId="73" xfId="0" applyFont="1" applyFill="1" applyBorder="1" applyAlignment="1">
      <alignment horizontal="center" vertical="center" wrapText="1"/>
    </xf>
    <xf numFmtId="0" fontId="18" fillId="0" borderId="36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6" fillId="0" borderId="55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49" fontId="6" fillId="0" borderId="55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6" fillId="0" borderId="74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 wrapText="1"/>
    </xf>
    <xf numFmtId="0" fontId="17" fillId="0" borderId="32" xfId="0" applyFont="1" applyFill="1" applyBorder="1" applyAlignment="1">
      <alignment horizontal="center" vertical="center" wrapText="1"/>
    </xf>
    <xf numFmtId="0" fontId="17" fillId="0" borderId="48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textRotation="90" wrapText="1"/>
    </xf>
    <xf numFmtId="0" fontId="2" fillId="0" borderId="58" xfId="0" applyFont="1" applyFill="1" applyBorder="1" applyAlignment="1">
      <alignment horizontal="center" vertical="center" textRotation="90" wrapText="1"/>
    </xf>
    <xf numFmtId="0" fontId="0" fillId="0" borderId="58" xfId="0" applyBorder="1" applyAlignment="1">
      <alignment horizontal="center" vertical="center" textRotation="90" wrapText="1"/>
    </xf>
    <xf numFmtId="0" fontId="0" fillId="0" borderId="38" xfId="0" applyBorder="1" applyAlignment="1">
      <alignment horizontal="center" vertical="center" textRotation="90" wrapText="1"/>
    </xf>
    <xf numFmtId="0" fontId="17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textRotation="90" wrapText="1"/>
    </xf>
    <xf numFmtId="0" fontId="2" fillId="0" borderId="52" xfId="0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textRotation="90" wrapText="1"/>
    </xf>
    <xf numFmtId="0" fontId="17" fillId="0" borderId="29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textRotation="90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53" xfId="0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6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Апекс">
  <a:themeElements>
    <a:clrScheme name="Апекс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Апекс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Апекс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"/>
                <a:satMod val="110000"/>
              </a:schemeClr>
              <a:schemeClr val="phClr">
                <a:tint val="60000"/>
                <a:satMod val="42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8"/>
  <sheetViews>
    <sheetView tabSelected="1" view="pageBreakPreview" zoomScaleNormal="100" zoomScaleSheetLayoutView="100" zoomScalePageLayoutView="85" workbookViewId="0">
      <pane ySplit="10548"/>
      <selection activeCell="P15" sqref="P15"/>
      <selection pane="bottomLeft" activeCell="C1" sqref="C1"/>
    </sheetView>
  </sheetViews>
  <sheetFormatPr defaultColWidth="9.109375" defaultRowHeight="13.8" x14ac:dyDescent="0.25"/>
  <cols>
    <col min="1" max="1" width="14.44140625" style="1" customWidth="1"/>
    <col min="2" max="2" width="7.6640625" style="1" customWidth="1"/>
    <col min="3" max="3" width="7.88671875" style="1" customWidth="1"/>
    <col min="4" max="4" width="29.6640625" style="1" customWidth="1"/>
    <col min="5" max="5" width="28.5546875" style="1" customWidth="1"/>
    <col min="6" max="6" width="9.88671875" style="1" customWidth="1"/>
    <col min="7" max="7" width="9.109375" style="1"/>
    <col min="8" max="8" width="10" style="1" customWidth="1"/>
    <col min="9" max="9" width="9.88671875" style="1" customWidth="1"/>
    <col min="10" max="10" width="9.33203125" style="1" customWidth="1"/>
    <col min="11" max="11" width="9.5546875" style="8" customWidth="1"/>
    <col min="12" max="12" width="9" style="1" customWidth="1"/>
    <col min="13" max="13" width="11.33203125" style="1" customWidth="1"/>
    <col min="14" max="14" width="9.44140625" style="1" customWidth="1"/>
    <col min="15" max="15" width="9.6640625" style="1" customWidth="1"/>
    <col min="16" max="16" width="9.5546875" style="51" customWidth="1"/>
    <col min="17" max="17" width="11.5546875" style="1" customWidth="1"/>
    <col min="18" max="18" width="17" style="7" customWidth="1"/>
    <col min="19" max="19" width="9.109375" style="1"/>
    <col min="20" max="20" width="13" style="1" customWidth="1"/>
    <col min="21" max="21" width="9.109375" style="1"/>
    <col min="22" max="22" width="9.44140625" style="1" bestFit="1" customWidth="1"/>
    <col min="23" max="27" width="9.109375" style="1"/>
    <col min="28" max="28" width="8.6640625" style="1" customWidth="1"/>
    <col min="29" max="16384" width="9.109375" style="1"/>
  </cols>
  <sheetData>
    <row r="1" spans="1:28" s="11" customFormat="1" ht="21" customHeight="1" thickBot="1" x14ac:dyDescent="0.3">
      <c r="A1" s="225" t="s">
        <v>4</v>
      </c>
      <c r="B1" s="226"/>
      <c r="C1" s="226"/>
      <c r="D1" s="227"/>
      <c r="E1" s="209" t="s">
        <v>28</v>
      </c>
      <c r="F1" s="210"/>
      <c r="G1" s="210"/>
      <c r="H1" s="210"/>
      <c r="I1" s="210"/>
      <c r="J1" s="211"/>
      <c r="K1" s="209" t="s">
        <v>17</v>
      </c>
      <c r="L1" s="210"/>
      <c r="M1" s="210"/>
      <c r="N1" s="210"/>
      <c r="O1" s="210"/>
      <c r="P1" s="210"/>
      <c r="Q1" s="210"/>
      <c r="R1" s="220"/>
      <c r="S1" s="10"/>
      <c r="T1" s="10"/>
      <c r="U1" s="10"/>
      <c r="V1" s="10"/>
      <c r="W1" s="10"/>
      <c r="X1" s="10"/>
      <c r="Y1" s="10"/>
    </row>
    <row r="2" spans="1:28" s="5" customFormat="1" ht="15.75" customHeight="1" x14ac:dyDescent="0.25">
      <c r="A2" s="228" t="s">
        <v>0</v>
      </c>
      <c r="B2" s="236" t="s">
        <v>1</v>
      </c>
      <c r="C2" s="233" t="s">
        <v>2</v>
      </c>
      <c r="D2" s="206" t="s">
        <v>3</v>
      </c>
      <c r="E2" s="205" t="s">
        <v>37</v>
      </c>
      <c r="F2" s="212" t="s">
        <v>5</v>
      </c>
      <c r="G2" s="212" t="s">
        <v>6</v>
      </c>
      <c r="H2" s="216" t="s">
        <v>7</v>
      </c>
      <c r="I2" s="212" t="s">
        <v>8</v>
      </c>
      <c r="J2" s="224" t="s">
        <v>9</v>
      </c>
      <c r="K2" s="223" t="s">
        <v>30</v>
      </c>
      <c r="L2" s="212" t="s">
        <v>10</v>
      </c>
      <c r="M2" s="213" t="s">
        <v>11</v>
      </c>
      <c r="N2" s="214"/>
      <c r="O2" s="214"/>
      <c r="P2" s="214"/>
      <c r="Q2" s="215"/>
      <c r="R2" s="221" t="s">
        <v>27</v>
      </c>
      <c r="S2" s="2"/>
      <c r="T2" s="3"/>
      <c r="U2" s="2"/>
      <c r="V2" s="2"/>
      <c r="W2" s="2"/>
      <c r="X2" s="2"/>
      <c r="Y2" s="2"/>
    </row>
    <row r="3" spans="1:28" s="5" customFormat="1" ht="22.5" customHeight="1" x14ac:dyDescent="0.25">
      <c r="A3" s="229"/>
      <c r="B3" s="219"/>
      <c r="C3" s="234"/>
      <c r="D3" s="207"/>
      <c r="E3" s="205"/>
      <c r="F3" s="212"/>
      <c r="G3" s="212"/>
      <c r="H3" s="212"/>
      <c r="I3" s="212"/>
      <c r="J3" s="224"/>
      <c r="K3" s="223"/>
      <c r="L3" s="212"/>
      <c r="M3" s="217" t="s">
        <v>12</v>
      </c>
      <c r="N3" s="218"/>
      <c r="O3" s="218"/>
      <c r="P3" s="219"/>
      <c r="Q3" s="118" t="s">
        <v>15</v>
      </c>
      <c r="R3" s="222"/>
      <c r="S3" s="2"/>
      <c r="T3" s="2" t="s">
        <v>38</v>
      </c>
      <c r="U3" s="2">
        <v>28.2</v>
      </c>
      <c r="V3" s="2"/>
      <c r="W3" s="2"/>
      <c r="X3" s="2"/>
    </row>
    <row r="4" spans="1:28" s="5" customFormat="1" ht="42" customHeight="1" thickBot="1" x14ac:dyDescent="0.3">
      <c r="A4" s="230"/>
      <c r="B4" s="237"/>
      <c r="C4" s="235"/>
      <c r="D4" s="208"/>
      <c r="E4" s="205"/>
      <c r="F4" s="212"/>
      <c r="G4" s="212"/>
      <c r="H4" s="212"/>
      <c r="I4" s="212"/>
      <c r="J4" s="224"/>
      <c r="K4" s="223"/>
      <c r="L4" s="212"/>
      <c r="M4" s="50" t="s">
        <v>13</v>
      </c>
      <c r="N4" s="50" t="s">
        <v>23</v>
      </c>
      <c r="O4" s="50" t="s">
        <v>26</v>
      </c>
      <c r="P4" s="50" t="s">
        <v>14</v>
      </c>
      <c r="Q4" s="119" t="s">
        <v>16</v>
      </c>
      <c r="R4" s="222"/>
      <c r="S4" s="2"/>
      <c r="T4" s="2"/>
      <c r="U4" s="2"/>
      <c r="V4" s="2"/>
      <c r="W4" s="2"/>
      <c r="X4" s="2"/>
    </row>
    <row r="5" spans="1:28" s="5" customFormat="1" ht="15" customHeight="1" x14ac:dyDescent="0.25">
      <c r="A5" s="200" t="s">
        <v>29</v>
      </c>
      <c r="B5" s="94">
        <v>7</v>
      </c>
      <c r="C5" s="95">
        <v>4</v>
      </c>
      <c r="D5" s="96" t="s">
        <v>39</v>
      </c>
      <c r="E5" s="73" t="s">
        <v>34</v>
      </c>
      <c r="F5" s="84">
        <v>2007</v>
      </c>
      <c r="G5" s="84">
        <v>10</v>
      </c>
      <c r="H5" s="138">
        <v>8874.9</v>
      </c>
      <c r="I5" s="85">
        <v>493</v>
      </c>
      <c r="J5" s="87">
        <v>1293</v>
      </c>
      <c r="K5" s="24">
        <v>0.8</v>
      </c>
      <c r="L5" s="74">
        <f>H5/$U$3</f>
        <v>314.71276595744678</v>
      </c>
      <c r="M5" s="75">
        <f>H5*K5</f>
        <v>7099.92</v>
      </c>
      <c r="N5" s="75" t="s">
        <v>32</v>
      </c>
      <c r="O5" s="76">
        <v>6948</v>
      </c>
      <c r="P5" s="147">
        <v>6888</v>
      </c>
      <c r="Q5" s="171">
        <v>732</v>
      </c>
      <c r="R5" s="145" t="s">
        <v>45</v>
      </c>
      <c r="S5" s="2"/>
      <c r="T5" s="2">
        <f>80*H5</f>
        <v>709992</v>
      </c>
      <c r="U5" s="63">
        <f>J5*G5</f>
        <v>12930</v>
      </c>
      <c r="V5" s="2"/>
      <c r="W5" s="2"/>
      <c r="X5" s="2"/>
    </row>
    <row r="6" spans="1:28" s="5" customFormat="1" x14ac:dyDescent="0.25">
      <c r="A6" s="231"/>
      <c r="B6" s="79">
        <v>8</v>
      </c>
      <c r="C6" s="78">
        <v>5</v>
      </c>
      <c r="D6" s="96" t="s">
        <v>40</v>
      </c>
      <c r="E6" s="79" t="s">
        <v>34</v>
      </c>
      <c r="F6" s="77">
        <v>2006</v>
      </c>
      <c r="G6" s="77">
        <v>10</v>
      </c>
      <c r="H6" s="139">
        <v>15562.5</v>
      </c>
      <c r="I6" s="137">
        <v>1815.9</v>
      </c>
      <c r="J6" s="88">
        <v>2464</v>
      </c>
      <c r="K6" s="58">
        <v>0.8</v>
      </c>
      <c r="L6" s="91">
        <f>H6/$U$3</f>
        <v>551.86170212765956</v>
      </c>
      <c r="M6" s="80">
        <f>H6*K6</f>
        <v>12450</v>
      </c>
      <c r="N6" s="59" t="s">
        <v>32</v>
      </c>
      <c r="O6" s="81">
        <v>7664</v>
      </c>
      <c r="P6" s="148">
        <v>9003</v>
      </c>
      <c r="Q6" s="171">
        <v>1198</v>
      </c>
      <c r="R6" s="92" t="s">
        <v>46</v>
      </c>
      <c r="S6" s="3"/>
      <c r="T6" s="2">
        <f>80*H6</f>
        <v>1245000</v>
      </c>
      <c r="U6" s="63">
        <f t="shared" ref="U6:U14" si="0">J6*G6</f>
        <v>24640</v>
      </c>
      <c r="V6" s="2"/>
      <c r="W6" s="2"/>
      <c r="X6" s="2"/>
    </row>
    <row r="7" spans="1:28" s="5" customFormat="1" x14ac:dyDescent="0.25">
      <c r="A7" s="231"/>
      <c r="B7" s="57">
        <v>9</v>
      </c>
      <c r="C7" s="95">
        <v>6</v>
      </c>
      <c r="D7" s="96" t="s">
        <v>41</v>
      </c>
      <c r="E7" s="57" t="s">
        <v>34</v>
      </c>
      <c r="F7" s="53">
        <v>2005</v>
      </c>
      <c r="G7" s="61" t="s">
        <v>47</v>
      </c>
      <c r="H7" s="140">
        <v>2953.3</v>
      </c>
      <c r="I7" s="82">
        <v>610</v>
      </c>
      <c r="J7" s="89">
        <v>533</v>
      </c>
      <c r="K7" s="58">
        <v>0.8</v>
      </c>
      <c r="L7" s="91">
        <f t="shared" ref="L7:L9" si="1">H7/$U$3</f>
        <v>104.72695035460994</v>
      </c>
      <c r="M7" s="80">
        <f t="shared" ref="M7:M10" si="2">H7*K7</f>
        <v>2362.6400000000003</v>
      </c>
      <c r="N7" s="59" t="s">
        <v>32</v>
      </c>
      <c r="O7" s="81">
        <v>2490</v>
      </c>
      <c r="P7" s="146">
        <v>3090</v>
      </c>
      <c r="Q7" s="171">
        <v>252</v>
      </c>
      <c r="R7" s="92" t="s">
        <v>49</v>
      </c>
      <c r="S7" s="3"/>
      <c r="T7" s="2">
        <f>80*H7</f>
        <v>236264</v>
      </c>
      <c r="U7" s="63">
        <f t="shared" si="0"/>
        <v>5330</v>
      </c>
      <c r="V7" s="2"/>
      <c r="W7" s="2"/>
      <c r="X7" s="2"/>
      <c r="Y7" s="2"/>
      <c r="Z7" s="2"/>
      <c r="AA7" s="2"/>
    </row>
    <row r="8" spans="1:28" s="5" customFormat="1" ht="15.75" customHeight="1" x14ac:dyDescent="0.25">
      <c r="A8" s="231"/>
      <c r="B8" s="58">
        <v>12</v>
      </c>
      <c r="C8" s="78">
        <v>7</v>
      </c>
      <c r="D8" s="96" t="s">
        <v>42</v>
      </c>
      <c r="E8" s="57" t="s">
        <v>34</v>
      </c>
      <c r="F8" s="71">
        <v>2002</v>
      </c>
      <c r="G8" s="61" t="s">
        <v>47</v>
      </c>
      <c r="H8" s="82">
        <v>14061.2</v>
      </c>
      <c r="I8" s="83">
        <v>1611.4</v>
      </c>
      <c r="J8" s="90">
        <v>2217</v>
      </c>
      <c r="K8" s="58">
        <v>0.8</v>
      </c>
      <c r="L8" s="91">
        <f t="shared" si="1"/>
        <v>498.62411347517735</v>
      </c>
      <c r="M8" s="80">
        <f t="shared" si="2"/>
        <v>11248.960000000001</v>
      </c>
      <c r="N8" s="59" t="s">
        <v>32</v>
      </c>
      <c r="O8" s="60">
        <v>11312</v>
      </c>
      <c r="P8" s="149">
        <v>12058</v>
      </c>
      <c r="Q8" s="172">
        <v>1563</v>
      </c>
      <c r="R8" s="18" t="s">
        <v>32</v>
      </c>
      <c r="S8" s="3"/>
      <c r="T8" s="2">
        <f>80*H8</f>
        <v>1124896</v>
      </c>
      <c r="U8" s="63">
        <f t="shared" si="0"/>
        <v>22170</v>
      </c>
      <c r="V8" s="2"/>
      <c r="W8" s="4"/>
      <c r="X8" s="2"/>
      <c r="Y8" s="2"/>
      <c r="Z8" s="4"/>
      <c r="AA8" s="2"/>
    </row>
    <row r="9" spans="1:28" s="5" customFormat="1" x14ac:dyDescent="0.25">
      <c r="A9" s="231"/>
      <c r="B9" s="57">
        <v>14</v>
      </c>
      <c r="C9" s="53">
        <v>10</v>
      </c>
      <c r="D9" s="96" t="s">
        <v>43</v>
      </c>
      <c r="E9" s="57" t="s">
        <v>34</v>
      </c>
      <c r="F9" s="53">
        <v>2004</v>
      </c>
      <c r="G9" s="53">
        <v>10</v>
      </c>
      <c r="H9" s="140">
        <v>4851.8</v>
      </c>
      <c r="I9" s="82">
        <v>1693</v>
      </c>
      <c r="J9" s="89">
        <v>851</v>
      </c>
      <c r="K9" s="58">
        <v>0.8</v>
      </c>
      <c r="L9" s="91">
        <f t="shared" si="1"/>
        <v>172.04964539007094</v>
      </c>
      <c r="M9" s="80">
        <f t="shared" si="2"/>
        <v>3881.4400000000005</v>
      </c>
      <c r="N9" s="53" t="s">
        <v>32</v>
      </c>
      <c r="O9" s="60">
        <v>4557</v>
      </c>
      <c r="P9" s="146">
        <v>4557</v>
      </c>
      <c r="Q9" s="86" t="s">
        <v>70</v>
      </c>
      <c r="R9" s="18" t="s">
        <v>48</v>
      </c>
      <c r="S9" s="3"/>
      <c r="T9" s="2">
        <f>80*H9</f>
        <v>388144</v>
      </c>
      <c r="U9" s="63">
        <f t="shared" si="0"/>
        <v>8510</v>
      </c>
      <c r="V9" s="2"/>
      <c r="W9" s="4"/>
      <c r="X9" s="2"/>
      <c r="Y9" s="2"/>
      <c r="Z9" s="4"/>
      <c r="AA9" s="2"/>
    </row>
    <row r="10" spans="1:28" s="5" customFormat="1" x14ac:dyDescent="0.25">
      <c r="A10" s="231"/>
      <c r="B10" s="57">
        <v>20</v>
      </c>
      <c r="C10" s="53">
        <v>13</v>
      </c>
      <c r="D10" s="96" t="s">
        <v>44</v>
      </c>
      <c r="E10" s="57" t="s">
        <v>34</v>
      </c>
      <c r="F10" s="53">
        <v>1997</v>
      </c>
      <c r="G10" s="53">
        <v>10</v>
      </c>
      <c r="H10" s="140">
        <v>8420.1</v>
      </c>
      <c r="I10" s="71">
        <v>1123.5</v>
      </c>
      <c r="J10" s="89">
        <v>1383</v>
      </c>
      <c r="K10" s="58">
        <v>0.8</v>
      </c>
      <c r="L10" s="91">
        <f>H10/$U$3</f>
        <v>298.58510638297872</v>
      </c>
      <c r="M10" s="12">
        <f t="shared" si="2"/>
        <v>6736.0800000000008</v>
      </c>
      <c r="N10" s="59" t="s">
        <v>32</v>
      </c>
      <c r="O10" s="60">
        <v>7067</v>
      </c>
      <c r="P10" s="146">
        <v>3437</v>
      </c>
      <c r="Q10" s="86" t="s">
        <v>89</v>
      </c>
      <c r="R10" s="18" t="s">
        <v>50</v>
      </c>
      <c r="S10" s="3"/>
      <c r="T10" s="2">
        <f>76*H10</f>
        <v>639927.6</v>
      </c>
      <c r="U10" s="63">
        <f t="shared" si="0"/>
        <v>13830</v>
      </c>
      <c r="V10" s="2"/>
      <c r="W10" s="4"/>
      <c r="X10" s="2"/>
      <c r="Y10" s="2"/>
      <c r="Z10" s="4"/>
      <c r="AA10" s="2"/>
    </row>
    <row r="11" spans="1:28" s="5" customFormat="1" ht="15" customHeight="1" thickBot="1" x14ac:dyDescent="0.3">
      <c r="A11" s="232"/>
      <c r="B11" s="238" t="s">
        <v>36</v>
      </c>
      <c r="C11" s="239"/>
      <c r="D11" s="240"/>
      <c r="E11" s="111"/>
      <c r="F11" s="112"/>
      <c r="G11" s="112"/>
      <c r="H11" s="141">
        <f>SUM(H5:H10)</f>
        <v>54723.8</v>
      </c>
      <c r="I11" s="112">
        <f>SUM(I5:I10)</f>
        <v>7346.8</v>
      </c>
      <c r="J11" s="113">
        <f>SUM(J5:J10)</f>
        <v>8741</v>
      </c>
      <c r="K11" s="114"/>
      <c r="L11" s="115">
        <f t="shared" ref="L11:Q11" si="3">SUM(L5:L10)</f>
        <v>1940.5602836879432</v>
      </c>
      <c r="M11" s="115">
        <f t="shared" si="3"/>
        <v>43779.040000000001</v>
      </c>
      <c r="N11" s="115">
        <f t="shared" si="3"/>
        <v>0</v>
      </c>
      <c r="O11" s="112">
        <f t="shared" si="3"/>
        <v>40038</v>
      </c>
      <c r="P11" s="112">
        <f t="shared" si="3"/>
        <v>39033</v>
      </c>
      <c r="Q11" s="116">
        <f t="shared" si="3"/>
        <v>3745</v>
      </c>
      <c r="R11" s="117"/>
      <c r="T11" s="2"/>
      <c r="U11" s="63"/>
      <c r="V11" s="2"/>
      <c r="W11" s="65" t="e">
        <f>SUM(H5:H10,#REF!,#REF!)</f>
        <v>#REF!</v>
      </c>
      <c r="X11" s="2"/>
      <c r="Y11" s="64" t="e">
        <f>W11/18</f>
        <v>#REF!</v>
      </c>
      <c r="Z11" s="4"/>
      <c r="AA11" s="66" t="e">
        <f>SUM(L5:L10,#REF!,#REF!,#REF!,#REF!,#REF!,#REF!,#REF!,#REF!)</f>
        <v>#REF!</v>
      </c>
    </row>
    <row r="12" spans="1:28" s="5" customFormat="1" ht="19.5" customHeight="1" x14ac:dyDescent="0.25">
      <c r="A12" s="204" t="s">
        <v>31</v>
      </c>
      <c r="B12" s="13">
        <v>3</v>
      </c>
      <c r="C12" s="19">
        <v>1</v>
      </c>
      <c r="D12" s="9" t="s">
        <v>52</v>
      </c>
      <c r="E12" s="13" t="s">
        <v>51</v>
      </c>
      <c r="F12" s="71" t="s">
        <v>32</v>
      </c>
      <c r="G12" s="19">
        <v>4</v>
      </c>
      <c r="H12" s="49" t="s">
        <v>32</v>
      </c>
      <c r="I12" s="19" t="s">
        <v>32</v>
      </c>
      <c r="J12" s="9">
        <v>390</v>
      </c>
      <c r="K12" s="24" t="s">
        <v>32</v>
      </c>
      <c r="L12" s="19" t="s">
        <v>32</v>
      </c>
      <c r="M12" s="19" t="s">
        <v>32</v>
      </c>
      <c r="N12" s="19" t="s">
        <v>32</v>
      </c>
      <c r="O12" s="14">
        <v>779</v>
      </c>
      <c r="P12" s="150">
        <v>1103</v>
      </c>
      <c r="Q12" s="9" t="s">
        <v>88</v>
      </c>
      <c r="R12" s="28" t="s">
        <v>82</v>
      </c>
      <c r="T12" s="5">
        <f>J12*G12*0.8*3*38</f>
        <v>142272</v>
      </c>
      <c r="U12" s="63">
        <f t="shared" si="0"/>
        <v>1560</v>
      </c>
      <c r="V12" s="44"/>
      <c r="W12" s="2"/>
      <c r="X12" s="44"/>
      <c r="Y12" s="2"/>
      <c r="Z12" s="2"/>
      <c r="AA12" s="4"/>
      <c r="AB12" s="52" t="s">
        <v>33</v>
      </c>
    </row>
    <row r="13" spans="1:28" s="5" customFormat="1" ht="12.75" customHeight="1" thickBot="1" x14ac:dyDescent="0.3">
      <c r="A13" s="231"/>
      <c r="B13" s="57">
        <v>4</v>
      </c>
      <c r="C13" s="53">
        <v>2</v>
      </c>
      <c r="D13" s="56" t="s">
        <v>53</v>
      </c>
      <c r="E13" s="177" t="s">
        <v>51</v>
      </c>
      <c r="F13" s="54" t="s">
        <v>32</v>
      </c>
      <c r="G13" s="54">
        <v>3</v>
      </c>
      <c r="H13" s="48" t="s">
        <v>32</v>
      </c>
      <c r="I13" s="54" t="s">
        <v>32</v>
      </c>
      <c r="J13" s="56">
        <v>210</v>
      </c>
      <c r="K13" s="58" t="s">
        <v>32</v>
      </c>
      <c r="L13" s="54" t="s">
        <v>32</v>
      </c>
      <c r="M13" s="54" t="s">
        <v>32</v>
      </c>
      <c r="N13" s="54" t="s">
        <v>32</v>
      </c>
      <c r="O13" s="62">
        <v>5431</v>
      </c>
      <c r="P13" s="146">
        <v>1335</v>
      </c>
      <c r="Q13" s="173" t="s">
        <v>32</v>
      </c>
      <c r="R13" s="17" t="s">
        <v>83</v>
      </c>
      <c r="T13" s="5">
        <f>J13*G13*0.8*3*42</f>
        <v>63504</v>
      </c>
      <c r="U13" s="63">
        <f t="shared" si="0"/>
        <v>630</v>
      </c>
      <c r="V13" s="44"/>
      <c r="W13" s="2"/>
      <c r="X13" s="44"/>
      <c r="Y13" s="2"/>
      <c r="Z13" s="2"/>
      <c r="AA13" s="4"/>
      <c r="AB13" s="64">
        <f>5641-303-293</f>
        <v>5045</v>
      </c>
    </row>
    <row r="14" spans="1:28" s="5" customFormat="1" ht="12" customHeight="1" x14ac:dyDescent="0.25">
      <c r="A14" s="231"/>
      <c r="B14" s="57">
        <v>5</v>
      </c>
      <c r="C14" s="54">
        <v>3</v>
      </c>
      <c r="D14" s="55" t="s">
        <v>54</v>
      </c>
      <c r="E14" s="57" t="s">
        <v>79</v>
      </c>
      <c r="F14" s="54" t="s">
        <v>32</v>
      </c>
      <c r="G14" s="20" t="s">
        <v>35</v>
      </c>
      <c r="H14" s="48" t="s">
        <v>32</v>
      </c>
      <c r="I14" s="54" t="s">
        <v>32</v>
      </c>
      <c r="J14" s="56">
        <v>343</v>
      </c>
      <c r="K14" s="58" t="s">
        <v>32</v>
      </c>
      <c r="L14" s="54" t="s">
        <v>32</v>
      </c>
      <c r="M14" s="54" t="s">
        <v>32</v>
      </c>
      <c r="N14" s="54" t="s">
        <v>32</v>
      </c>
      <c r="O14" s="62">
        <v>5431</v>
      </c>
      <c r="P14" s="146">
        <v>895</v>
      </c>
      <c r="Q14" s="173" t="s">
        <v>32</v>
      </c>
      <c r="R14" s="17" t="s">
        <v>81</v>
      </c>
      <c r="T14" s="5">
        <f t="shared" ref="T14" si="4">J14*G14*0.8*3*42</f>
        <v>69148.800000000003</v>
      </c>
      <c r="U14" s="63">
        <f t="shared" si="0"/>
        <v>686</v>
      </c>
      <c r="V14" s="44"/>
      <c r="W14" s="2"/>
      <c r="X14" s="44"/>
      <c r="Y14" s="2"/>
      <c r="Z14" s="2"/>
      <c r="AA14" s="4"/>
      <c r="AB14" s="2"/>
    </row>
    <row r="15" spans="1:28" s="5" customFormat="1" ht="16.8" customHeight="1" x14ac:dyDescent="0.25">
      <c r="A15" s="231"/>
      <c r="B15" s="46" t="s">
        <v>84</v>
      </c>
      <c r="C15" s="45">
        <v>8</v>
      </c>
      <c r="D15" s="142" t="s">
        <v>58</v>
      </c>
      <c r="E15" s="57" t="s">
        <v>55</v>
      </c>
      <c r="F15" s="71" t="s">
        <v>32</v>
      </c>
      <c r="G15" s="143" t="s">
        <v>32</v>
      </c>
      <c r="H15" s="48" t="s">
        <v>32</v>
      </c>
      <c r="I15" s="71" t="s">
        <v>32</v>
      </c>
      <c r="J15" s="71" t="s">
        <v>32</v>
      </c>
      <c r="K15" s="58" t="s">
        <v>32</v>
      </c>
      <c r="L15" s="71" t="s">
        <v>32</v>
      </c>
      <c r="M15" s="71" t="s">
        <v>32</v>
      </c>
      <c r="N15" s="71" t="s">
        <v>32</v>
      </c>
      <c r="O15" s="144" t="s">
        <v>61</v>
      </c>
      <c r="P15" s="50" t="s">
        <v>80</v>
      </c>
      <c r="Q15" s="72" t="s">
        <v>32</v>
      </c>
      <c r="R15" s="93" t="s">
        <v>60</v>
      </c>
      <c r="U15" s="63"/>
      <c r="V15" s="44"/>
      <c r="W15" s="2"/>
      <c r="X15" s="44"/>
      <c r="Y15" s="2"/>
      <c r="Z15" s="2"/>
      <c r="AA15" s="4"/>
      <c r="AB15" s="2"/>
    </row>
    <row r="16" spans="1:28" s="5" customFormat="1" ht="12" customHeight="1" thickBot="1" x14ac:dyDescent="0.3">
      <c r="A16" s="231"/>
      <c r="B16" s="46">
        <v>22</v>
      </c>
      <c r="C16" s="45">
        <v>11</v>
      </c>
      <c r="D16" s="142" t="s">
        <v>57</v>
      </c>
      <c r="E16" s="57" t="s">
        <v>56</v>
      </c>
      <c r="F16" s="71" t="s">
        <v>32</v>
      </c>
      <c r="G16" s="143" t="s">
        <v>59</v>
      </c>
      <c r="H16" s="48" t="s">
        <v>32</v>
      </c>
      <c r="I16" s="71" t="s">
        <v>32</v>
      </c>
      <c r="J16" s="47">
        <v>1396</v>
      </c>
      <c r="K16" s="58" t="s">
        <v>32</v>
      </c>
      <c r="L16" s="71" t="s">
        <v>32</v>
      </c>
      <c r="M16" s="71" t="s">
        <v>32</v>
      </c>
      <c r="N16" s="71" t="s">
        <v>32</v>
      </c>
      <c r="O16" s="144">
        <v>1982</v>
      </c>
      <c r="P16" s="50">
        <v>1965</v>
      </c>
      <c r="Q16" s="72">
        <v>329</v>
      </c>
      <c r="R16" s="93" t="s">
        <v>62</v>
      </c>
      <c r="U16" s="63"/>
      <c r="V16" s="44"/>
      <c r="W16" s="2"/>
      <c r="X16" s="44"/>
      <c r="Y16" s="2"/>
      <c r="Z16" s="2"/>
      <c r="AA16" s="4"/>
      <c r="AB16" s="2"/>
    </row>
    <row r="17" spans="1:28" s="5" customFormat="1" ht="24.75" customHeight="1" thickBot="1" x14ac:dyDescent="0.3">
      <c r="A17" s="232"/>
      <c r="B17" s="191" t="s">
        <v>18</v>
      </c>
      <c r="C17" s="192"/>
      <c r="D17" s="198"/>
      <c r="E17" s="100"/>
      <c r="F17" s="101"/>
      <c r="G17" s="102"/>
      <c r="H17" s="108">
        <f>SUM(H12:H16)</f>
        <v>0</v>
      </c>
      <c r="I17" s="102">
        <f>SUM(I12:I16)</f>
        <v>0</v>
      </c>
      <c r="J17" s="103">
        <f>SUM(J12:J16)</f>
        <v>2339</v>
      </c>
      <c r="K17" s="104"/>
      <c r="L17" s="102">
        <f t="shared" ref="L17:Q17" si="5">SUM(L12:L16)</f>
        <v>0</v>
      </c>
      <c r="M17" s="102">
        <f t="shared" si="5"/>
        <v>0</v>
      </c>
      <c r="N17" s="105">
        <f t="shared" si="5"/>
        <v>0</v>
      </c>
      <c r="O17" s="105">
        <f t="shared" si="5"/>
        <v>13623</v>
      </c>
      <c r="P17" s="102">
        <f t="shared" si="5"/>
        <v>5298</v>
      </c>
      <c r="Q17" s="109">
        <f t="shared" si="5"/>
        <v>329</v>
      </c>
      <c r="R17" s="110"/>
      <c r="U17" s="63"/>
      <c r="V17" s="44"/>
      <c r="W17" s="2"/>
      <c r="X17" s="44"/>
      <c r="Y17" s="2"/>
      <c r="Z17" s="2"/>
      <c r="AA17" s="4"/>
      <c r="AB17" s="2"/>
    </row>
    <row r="18" spans="1:28" s="5" customFormat="1" ht="24.75" customHeight="1" x14ac:dyDescent="0.25">
      <c r="A18" s="199" t="s">
        <v>19</v>
      </c>
      <c r="B18" s="13">
        <v>13</v>
      </c>
      <c r="C18" s="14">
        <v>9</v>
      </c>
      <c r="D18" s="175" t="s">
        <v>64</v>
      </c>
      <c r="E18" s="29" t="s">
        <v>63</v>
      </c>
      <c r="F18" s="19" t="s">
        <v>32</v>
      </c>
      <c r="G18" s="14">
        <v>1</v>
      </c>
      <c r="H18" s="19" t="s">
        <v>32</v>
      </c>
      <c r="I18" s="19" t="s">
        <v>32</v>
      </c>
      <c r="J18" s="162">
        <v>49</v>
      </c>
      <c r="K18" s="24" t="s">
        <v>32</v>
      </c>
      <c r="L18" s="19" t="s">
        <v>32</v>
      </c>
      <c r="M18" s="19" t="s">
        <v>32</v>
      </c>
      <c r="N18" s="19" t="s">
        <v>32</v>
      </c>
      <c r="O18" s="163">
        <v>61</v>
      </c>
      <c r="P18" s="165">
        <v>61</v>
      </c>
      <c r="Q18" s="156" t="s">
        <v>32</v>
      </c>
      <c r="R18" s="169" t="s">
        <v>67</v>
      </c>
      <c r="U18" s="63"/>
      <c r="V18" s="44"/>
      <c r="W18" s="2"/>
      <c r="X18" s="44"/>
      <c r="Y18" s="2"/>
      <c r="Z18" s="2"/>
      <c r="AA18" s="4"/>
      <c r="AB18" s="2"/>
    </row>
    <row r="19" spans="1:28" s="5" customFormat="1" ht="23.25" customHeight="1" thickBot="1" x14ac:dyDescent="0.3">
      <c r="A19" s="200"/>
      <c r="B19" s="152">
        <v>19</v>
      </c>
      <c r="C19" s="153">
        <v>14</v>
      </c>
      <c r="D19" s="159" t="s">
        <v>64</v>
      </c>
      <c r="E19" s="152" t="s">
        <v>66</v>
      </c>
      <c r="F19" s="160" t="s">
        <v>32</v>
      </c>
      <c r="G19" s="161">
        <v>1</v>
      </c>
      <c r="H19" s="160" t="s">
        <v>32</v>
      </c>
      <c r="I19" s="160" t="s">
        <v>32</v>
      </c>
      <c r="J19" s="159">
        <v>56</v>
      </c>
      <c r="K19" s="157" t="s">
        <v>32</v>
      </c>
      <c r="L19" s="160" t="s">
        <v>32</v>
      </c>
      <c r="M19" s="160" t="s">
        <v>32</v>
      </c>
      <c r="N19" s="160" t="s">
        <v>32</v>
      </c>
      <c r="O19" s="154">
        <v>92</v>
      </c>
      <c r="P19" s="170">
        <v>92</v>
      </c>
      <c r="Q19" s="155" t="s">
        <v>32</v>
      </c>
      <c r="R19" s="158" t="s">
        <v>68</v>
      </c>
      <c r="U19" s="63"/>
    </row>
    <row r="20" spans="1:28" s="5" customFormat="1" ht="17.25" customHeight="1" thickBot="1" x14ac:dyDescent="0.3">
      <c r="A20" s="201"/>
      <c r="B20" s="191" t="s">
        <v>20</v>
      </c>
      <c r="C20" s="192"/>
      <c r="D20" s="193"/>
      <c r="E20" s="120"/>
      <c r="F20" s="121"/>
      <c r="G20" s="121"/>
      <c r="H20" s="122">
        <f>SUM(H19)</f>
        <v>0</v>
      </c>
      <c r="I20" s="122">
        <f>SUM(I19)</f>
        <v>0</v>
      </c>
      <c r="J20" s="123">
        <f>SUM(J19:J19)</f>
        <v>56</v>
      </c>
      <c r="K20" s="129"/>
      <c r="L20" s="130">
        <f>SUM(L19)</f>
        <v>0</v>
      </c>
      <c r="M20" s="131">
        <f>SUM(M19)</f>
        <v>0</v>
      </c>
      <c r="N20" s="130">
        <f>SUM(N19)</f>
        <v>0</v>
      </c>
      <c r="O20" s="130">
        <f>SUM(O18:O19)</f>
        <v>153</v>
      </c>
      <c r="P20" s="131">
        <f>SUM(P18:P19)</f>
        <v>153</v>
      </c>
      <c r="Q20" s="132">
        <f>SUM(Q19:Q19)</f>
        <v>0</v>
      </c>
      <c r="R20" s="106"/>
      <c r="U20" s="63"/>
    </row>
    <row r="21" spans="1:28" s="5" customFormat="1" ht="13.5" customHeight="1" x14ac:dyDescent="0.25">
      <c r="A21" s="204" t="s">
        <v>73</v>
      </c>
      <c r="B21" s="29">
        <v>6</v>
      </c>
      <c r="C21" s="30" t="s">
        <v>22</v>
      </c>
      <c r="D21" s="32" t="s">
        <v>22</v>
      </c>
      <c r="E21" s="29" t="s">
        <v>74</v>
      </c>
      <c r="F21" s="30" t="s">
        <v>22</v>
      </c>
      <c r="G21" s="30" t="s">
        <v>22</v>
      </c>
      <c r="H21" s="30" t="s">
        <v>22</v>
      </c>
      <c r="I21" s="30" t="s">
        <v>22</v>
      </c>
      <c r="J21" s="32" t="s">
        <v>22</v>
      </c>
      <c r="K21" s="33" t="s">
        <v>22</v>
      </c>
      <c r="L21" s="30" t="s">
        <v>22</v>
      </c>
      <c r="M21" s="30" t="s">
        <v>22</v>
      </c>
      <c r="N21" s="30" t="s">
        <v>22</v>
      </c>
      <c r="O21" s="19" t="s">
        <v>87</v>
      </c>
      <c r="P21" s="168">
        <v>8106</v>
      </c>
      <c r="Q21" s="34" t="s">
        <v>22</v>
      </c>
      <c r="R21" s="22" t="s">
        <v>75</v>
      </c>
      <c r="U21" s="63"/>
    </row>
    <row r="22" spans="1:28" s="5" customFormat="1" ht="12.75" customHeight="1" x14ac:dyDescent="0.25">
      <c r="A22" s="200"/>
      <c r="B22" s="16">
        <v>18</v>
      </c>
      <c r="C22" s="15" t="s">
        <v>22</v>
      </c>
      <c r="D22" s="25" t="s">
        <v>22</v>
      </c>
      <c r="E22" s="16" t="s">
        <v>86</v>
      </c>
      <c r="F22" s="15" t="s">
        <v>22</v>
      </c>
      <c r="G22" s="15" t="s">
        <v>22</v>
      </c>
      <c r="H22" s="15" t="s">
        <v>22</v>
      </c>
      <c r="I22" s="15" t="s">
        <v>22</v>
      </c>
      <c r="J22" s="25" t="s">
        <v>22</v>
      </c>
      <c r="K22" s="35" t="s">
        <v>22</v>
      </c>
      <c r="L22" s="15" t="s">
        <v>22</v>
      </c>
      <c r="M22" s="15" t="s">
        <v>22</v>
      </c>
      <c r="N22" s="15" t="s">
        <v>22</v>
      </c>
      <c r="O22" s="71">
        <v>341</v>
      </c>
      <c r="P22" s="166">
        <v>341</v>
      </c>
      <c r="Q22" s="26" t="s">
        <v>22</v>
      </c>
      <c r="R22" s="18" t="s">
        <v>76</v>
      </c>
      <c r="U22" s="63"/>
    </row>
    <row r="23" spans="1:28" s="5" customFormat="1" ht="25.5" customHeight="1" thickBot="1" x14ac:dyDescent="0.3">
      <c r="A23" s="200"/>
      <c r="B23" s="27">
        <v>21</v>
      </c>
      <c r="C23" s="23" t="s">
        <v>22</v>
      </c>
      <c r="D23" s="31" t="s">
        <v>22</v>
      </c>
      <c r="E23" s="16" t="s">
        <v>74</v>
      </c>
      <c r="F23" s="23" t="s">
        <v>22</v>
      </c>
      <c r="G23" s="23" t="s">
        <v>22</v>
      </c>
      <c r="H23" s="23" t="s">
        <v>22</v>
      </c>
      <c r="I23" s="23" t="s">
        <v>22</v>
      </c>
      <c r="J23" s="31" t="s">
        <v>22</v>
      </c>
      <c r="K23" s="36" t="s">
        <v>22</v>
      </c>
      <c r="L23" s="23" t="s">
        <v>22</v>
      </c>
      <c r="M23" s="23" t="s">
        <v>22</v>
      </c>
      <c r="N23" s="23" t="s">
        <v>22</v>
      </c>
      <c r="O23" s="21">
        <v>1042</v>
      </c>
      <c r="P23" s="164">
        <v>1042</v>
      </c>
      <c r="Q23" s="37" t="s">
        <v>22</v>
      </c>
      <c r="R23" s="136" t="s">
        <v>77</v>
      </c>
      <c r="U23" s="63"/>
    </row>
    <row r="24" spans="1:28" s="99" customFormat="1" ht="21" customHeight="1" thickBot="1" x14ac:dyDescent="0.3">
      <c r="A24" s="201"/>
      <c r="B24" s="202" t="s">
        <v>78</v>
      </c>
      <c r="C24" s="203"/>
      <c r="D24" s="198"/>
      <c r="E24" s="120"/>
      <c r="F24" s="121"/>
      <c r="G24" s="121"/>
      <c r="H24" s="122">
        <v>0</v>
      </c>
      <c r="I24" s="122">
        <v>0</v>
      </c>
      <c r="J24" s="151">
        <v>0</v>
      </c>
      <c r="K24" s="129"/>
      <c r="L24" s="130">
        <v>0</v>
      </c>
      <c r="M24" s="131">
        <v>0</v>
      </c>
      <c r="N24" s="130">
        <v>0</v>
      </c>
      <c r="O24" s="130">
        <f>SUM(O21:O23)</f>
        <v>1383</v>
      </c>
      <c r="P24" s="130">
        <f>SUM(P21:P23)</f>
        <v>9489</v>
      </c>
      <c r="Q24" s="132">
        <v>0</v>
      </c>
      <c r="R24" s="176"/>
      <c r="U24" s="63"/>
    </row>
    <row r="25" spans="1:28" s="5" customFormat="1" ht="22.5" customHeight="1" x14ac:dyDescent="0.25">
      <c r="A25" s="194" t="s">
        <v>24</v>
      </c>
      <c r="B25" s="29">
        <v>1</v>
      </c>
      <c r="C25" s="30" t="s">
        <v>22</v>
      </c>
      <c r="D25" s="32" t="s">
        <v>22</v>
      </c>
      <c r="E25" s="29" t="s">
        <v>72</v>
      </c>
      <c r="F25" s="30" t="s">
        <v>22</v>
      </c>
      <c r="G25" s="30" t="s">
        <v>22</v>
      </c>
      <c r="H25" s="30" t="s">
        <v>22</v>
      </c>
      <c r="I25" s="30" t="s">
        <v>22</v>
      </c>
      <c r="J25" s="32" t="s">
        <v>22</v>
      </c>
      <c r="K25" s="33" t="s">
        <v>22</v>
      </c>
      <c r="L25" s="30" t="s">
        <v>22</v>
      </c>
      <c r="M25" s="30" t="s">
        <v>22</v>
      </c>
      <c r="N25" s="30" t="s">
        <v>22</v>
      </c>
      <c r="O25" s="19" t="s">
        <v>22</v>
      </c>
      <c r="P25" s="168">
        <v>1233</v>
      </c>
      <c r="Q25" s="34" t="s">
        <v>22</v>
      </c>
      <c r="R25" s="22" t="s">
        <v>22</v>
      </c>
      <c r="T25" s="5">
        <f>SUM(T5:T16)</f>
        <v>4619148.3999999994</v>
      </c>
      <c r="U25" s="63">
        <f>SUM(U5:U16)</f>
        <v>90286</v>
      </c>
    </row>
    <row r="26" spans="1:28" s="5" customFormat="1" ht="22.5" customHeight="1" x14ac:dyDescent="0.25">
      <c r="A26" s="195"/>
      <c r="B26" s="178">
        <v>2</v>
      </c>
      <c r="C26" s="179" t="s">
        <v>22</v>
      </c>
      <c r="D26" s="180" t="s">
        <v>22</v>
      </c>
      <c r="E26" s="178" t="s">
        <v>71</v>
      </c>
      <c r="F26" s="179" t="s">
        <v>22</v>
      </c>
      <c r="G26" s="179" t="s">
        <v>22</v>
      </c>
      <c r="H26" s="179" t="s">
        <v>22</v>
      </c>
      <c r="I26" s="179" t="s">
        <v>22</v>
      </c>
      <c r="J26" s="180" t="s">
        <v>22</v>
      </c>
      <c r="K26" s="181" t="s">
        <v>22</v>
      </c>
      <c r="L26" s="179" t="s">
        <v>22</v>
      </c>
      <c r="M26" s="179" t="s">
        <v>22</v>
      </c>
      <c r="N26" s="179" t="s">
        <v>22</v>
      </c>
      <c r="O26" s="182" t="s">
        <v>22</v>
      </c>
      <c r="P26" s="183">
        <v>1161</v>
      </c>
      <c r="Q26" s="184" t="s">
        <v>22</v>
      </c>
      <c r="R26" s="158" t="s">
        <v>22</v>
      </c>
      <c r="U26" s="63"/>
    </row>
    <row r="27" spans="1:28" s="5" customFormat="1" x14ac:dyDescent="0.25">
      <c r="A27" s="196"/>
      <c r="B27" s="16">
        <v>15</v>
      </c>
      <c r="C27" s="15" t="s">
        <v>22</v>
      </c>
      <c r="D27" s="25" t="s">
        <v>22</v>
      </c>
      <c r="E27" s="16" t="s">
        <v>72</v>
      </c>
      <c r="F27" s="15" t="s">
        <v>22</v>
      </c>
      <c r="G27" s="15" t="s">
        <v>22</v>
      </c>
      <c r="H27" s="15" t="s">
        <v>22</v>
      </c>
      <c r="I27" s="15" t="s">
        <v>22</v>
      </c>
      <c r="J27" s="25" t="s">
        <v>22</v>
      </c>
      <c r="K27" s="35" t="s">
        <v>22</v>
      </c>
      <c r="L27" s="15" t="s">
        <v>22</v>
      </c>
      <c r="M27" s="15" t="s">
        <v>22</v>
      </c>
      <c r="N27" s="15" t="s">
        <v>22</v>
      </c>
      <c r="O27" s="71" t="s">
        <v>22</v>
      </c>
      <c r="P27" s="167">
        <v>348</v>
      </c>
      <c r="Q27" s="26" t="s">
        <v>22</v>
      </c>
      <c r="R27" s="18" t="s">
        <v>69</v>
      </c>
    </row>
    <row r="28" spans="1:28" s="5" customFormat="1" x14ac:dyDescent="0.25">
      <c r="A28" s="196"/>
      <c r="B28" s="16">
        <v>16</v>
      </c>
      <c r="C28" s="15" t="s">
        <v>22</v>
      </c>
      <c r="D28" s="25" t="s">
        <v>22</v>
      </c>
      <c r="E28" s="16" t="s">
        <v>71</v>
      </c>
      <c r="F28" s="15" t="s">
        <v>22</v>
      </c>
      <c r="G28" s="15" t="s">
        <v>22</v>
      </c>
      <c r="H28" s="15" t="s">
        <v>22</v>
      </c>
      <c r="I28" s="15" t="s">
        <v>22</v>
      </c>
      <c r="J28" s="25" t="s">
        <v>22</v>
      </c>
      <c r="K28" s="35" t="s">
        <v>22</v>
      </c>
      <c r="L28" s="15" t="s">
        <v>22</v>
      </c>
      <c r="M28" s="15" t="s">
        <v>22</v>
      </c>
      <c r="N28" s="15" t="s">
        <v>22</v>
      </c>
      <c r="O28" s="71" t="s">
        <v>22</v>
      </c>
      <c r="P28" s="166">
        <v>655</v>
      </c>
      <c r="Q28" s="26" t="s">
        <v>22</v>
      </c>
      <c r="R28" s="18" t="s">
        <v>22</v>
      </c>
    </row>
    <row r="29" spans="1:28" s="5" customFormat="1" x14ac:dyDescent="0.25">
      <c r="A29" s="196"/>
      <c r="B29" s="174">
        <v>17</v>
      </c>
      <c r="C29" s="15" t="s">
        <v>22</v>
      </c>
      <c r="D29" s="25" t="s">
        <v>22</v>
      </c>
      <c r="E29" s="16" t="s">
        <v>85</v>
      </c>
      <c r="F29" s="15" t="s">
        <v>22</v>
      </c>
      <c r="G29" s="15" t="s">
        <v>22</v>
      </c>
      <c r="H29" s="15" t="s">
        <v>22</v>
      </c>
      <c r="I29" s="15" t="s">
        <v>22</v>
      </c>
      <c r="J29" s="25" t="s">
        <v>22</v>
      </c>
      <c r="K29" s="35" t="s">
        <v>22</v>
      </c>
      <c r="L29" s="15" t="s">
        <v>22</v>
      </c>
      <c r="M29" s="15" t="s">
        <v>22</v>
      </c>
      <c r="N29" s="15" t="s">
        <v>22</v>
      </c>
      <c r="O29" s="71" t="s">
        <v>22</v>
      </c>
      <c r="P29" s="166">
        <v>5258</v>
      </c>
      <c r="Q29" s="26" t="s">
        <v>22</v>
      </c>
      <c r="R29" s="18"/>
    </row>
    <row r="30" spans="1:28" s="5" customFormat="1" x14ac:dyDescent="0.25">
      <c r="A30" s="196"/>
      <c r="B30" s="174">
        <v>23</v>
      </c>
      <c r="C30" s="15" t="s">
        <v>22</v>
      </c>
      <c r="D30" s="25" t="s">
        <v>22</v>
      </c>
      <c r="E30" s="16" t="s">
        <v>71</v>
      </c>
      <c r="F30" s="15" t="s">
        <v>22</v>
      </c>
      <c r="G30" s="15" t="s">
        <v>22</v>
      </c>
      <c r="H30" s="15" t="s">
        <v>22</v>
      </c>
      <c r="I30" s="15" t="s">
        <v>22</v>
      </c>
      <c r="J30" s="25" t="s">
        <v>22</v>
      </c>
      <c r="K30" s="35" t="s">
        <v>22</v>
      </c>
      <c r="L30" s="15" t="s">
        <v>22</v>
      </c>
      <c r="M30" s="15" t="s">
        <v>22</v>
      </c>
      <c r="N30" s="15" t="s">
        <v>22</v>
      </c>
      <c r="O30" s="71" t="s">
        <v>22</v>
      </c>
      <c r="P30" s="166">
        <v>5298</v>
      </c>
      <c r="Q30" s="26">
        <v>142</v>
      </c>
      <c r="R30" s="18" t="s">
        <v>65</v>
      </c>
    </row>
    <row r="31" spans="1:28" s="5" customFormat="1" ht="14.4" thickBot="1" x14ac:dyDescent="0.3">
      <c r="A31" s="196"/>
      <c r="B31" s="27">
        <v>24</v>
      </c>
      <c r="C31" s="23" t="s">
        <v>22</v>
      </c>
      <c r="D31" s="31" t="s">
        <v>22</v>
      </c>
      <c r="E31" s="16" t="s">
        <v>71</v>
      </c>
      <c r="F31" s="23" t="s">
        <v>22</v>
      </c>
      <c r="G31" s="23" t="s">
        <v>22</v>
      </c>
      <c r="H31" s="23" t="s">
        <v>22</v>
      </c>
      <c r="I31" s="23" t="s">
        <v>22</v>
      </c>
      <c r="J31" s="31" t="s">
        <v>22</v>
      </c>
      <c r="K31" s="36" t="s">
        <v>22</v>
      </c>
      <c r="L31" s="23" t="s">
        <v>22</v>
      </c>
      <c r="M31" s="23" t="s">
        <v>22</v>
      </c>
      <c r="N31" s="23" t="s">
        <v>22</v>
      </c>
      <c r="O31" s="21" t="s">
        <v>22</v>
      </c>
      <c r="P31" s="164">
        <v>726</v>
      </c>
      <c r="Q31" s="37" t="s">
        <v>22</v>
      </c>
      <c r="R31" s="136" t="s">
        <v>22</v>
      </c>
    </row>
    <row r="32" spans="1:28" s="5" customFormat="1" ht="14.4" thickBot="1" x14ac:dyDescent="0.3">
      <c r="A32" s="197"/>
      <c r="B32" s="185" t="s">
        <v>25</v>
      </c>
      <c r="C32" s="186"/>
      <c r="D32" s="187"/>
      <c r="E32" s="124"/>
      <c r="F32" s="125"/>
      <c r="G32" s="125"/>
      <c r="H32" s="126">
        <f>SUM(H25:H31)</f>
        <v>0</v>
      </c>
      <c r="I32" s="127">
        <f>SUM(I25:I31)</f>
        <v>0</v>
      </c>
      <c r="J32" s="128">
        <f>SUM(J25:J31)</f>
        <v>0</v>
      </c>
      <c r="K32" s="133"/>
      <c r="L32" s="134">
        <f>SUM(L25:L28)</f>
        <v>0</v>
      </c>
      <c r="M32" s="127">
        <f>SUM(M25:M28)</f>
        <v>0</v>
      </c>
      <c r="N32" s="134">
        <f>SUM(N25:N28)</f>
        <v>0</v>
      </c>
      <c r="O32" s="134">
        <f>SUM(O25:O28)</f>
        <v>0</v>
      </c>
      <c r="P32" s="127">
        <f>SUM(P25:P31)</f>
        <v>14679</v>
      </c>
      <c r="Q32" s="135">
        <f>SUM(Q25:Q28)</f>
        <v>0</v>
      </c>
      <c r="R32" s="107"/>
    </row>
    <row r="33" spans="1:18" s="5" customFormat="1" ht="14.4" thickBot="1" x14ac:dyDescent="0.3">
      <c r="A33" s="188" t="s">
        <v>21</v>
      </c>
      <c r="B33" s="189"/>
      <c r="C33" s="189"/>
      <c r="D33" s="190"/>
      <c r="E33" s="38"/>
      <c r="F33" s="39"/>
      <c r="G33" s="39"/>
      <c r="H33" s="40">
        <f>SUM(H32,H20,H17,H11,H24)</f>
        <v>54723.8</v>
      </c>
      <c r="I33" s="40">
        <f>SUM(I32,I20,I17,I11:I24)</f>
        <v>7346.8</v>
      </c>
      <c r="J33" s="41">
        <f>SUM(J32,J20,J17,J11,J24)</f>
        <v>11136</v>
      </c>
      <c r="K33" s="42"/>
      <c r="L33" s="40">
        <f>SUM(L32,L20,L17,L11,L24)</f>
        <v>1940.5602836879432</v>
      </c>
      <c r="M33" s="40">
        <f>SUM(M32,M20,M17,M11,M24)</f>
        <v>43779.040000000001</v>
      </c>
      <c r="N33" s="40">
        <f>SUM(N32,N20,N17,N11,N24)</f>
        <v>0</v>
      </c>
      <c r="O33" s="40">
        <f>SUM(O32,O20,O17,O11,O24)</f>
        <v>55197</v>
      </c>
      <c r="P33" s="40">
        <f>SUM(P32,P20,P17,P24,P11)</f>
        <v>68652</v>
      </c>
      <c r="Q33" s="41">
        <f>SUM(Q32,Q20,Q17,Q11)</f>
        <v>4074</v>
      </c>
      <c r="R33" s="43"/>
    </row>
    <row r="34" spans="1:18" s="5" customFormat="1" x14ac:dyDescent="0.25">
      <c r="A34" s="97"/>
      <c r="B34" s="67"/>
      <c r="C34" s="67"/>
      <c r="D34" s="67"/>
      <c r="E34" s="67"/>
      <c r="F34" s="67"/>
      <c r="G34" s="67"/>
      <c r="H34" s="67"/>
      <c r="I34" s="67"/>
      <c r="J34" s="67"/>
      <c r="K34" s="68"/>
      <c r="L34" s="67"/>
      <c r="M34" s="67"/>
      <c r="N34" s="67"/>
      <c r="O34" s="67"/>
      <c r="P34" s="69"/>
      <c r="Q34" s="67"/>
      <c r="R34" s="70"/>
    </row>
    <row r="35" spans="1:18" s="5" customFormat="1" x14ac:dyDescent="0.25">
      <c r="A35" s="98"/>
      <c r="B35" s="67"/>
      <c r="C35" s="67"/>
      <c r="D35" s="67"/>
      <c r="E35" s="67"/>
      <c r="F35" s="67"/>
      <c r="G35" s="67"/>
      <c r="H35" s="67"/>
      <c r="I35" s="67"/>
      <c r="J35" s="67"/>
      <c r="K35" s="68"/>
      <c r="L35" s="67"/>
      <c r="M35" s="67"/>
      <c r="N35" s="67"/>
      <c r="O35" s="67"/>
      <c r="P35" s="69"/>
      <c r="Q35" s="67"/>
      <c r="R35" s="70"/>
    </row>
    <row r="36" spans="1:18" s="5" customFormat="1" x14ac:dyDescent="0.25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8"/>
      <c r="L36" s="67"/>
      <c r="M36" s="67"/>
      <c r="N36" s="67"/>
      <c r="O36" s="67"/>
      <c r="P36" s="69"/>
      <c r="Q36" s="67"/>
      <c r="R36" s="70"/>
    </row>
    <row r="37" spans="1:18" s="5" customFormat="1" x14ac:dyDescent="0.25">
      <c r="A37" s="67"/>
      <c r="B37" s="67"/>
      <c r="C37" s="67"/>
      <c r="D37" s="67"/>
      <c r="E37" s="67"/>
      <c r="F37" s="67"/>
      <c r="G37" s="67"/>
      <c r="H37" s="67"/>
      <c r="I37" s="67"/>
      <c r="J37" s="67"/>
      <c r="K37" s="68"/>
      <c r="L37" s="67"/>
      <c r="M37" s="67"/>
      <c r="N37" s="67"/>
      <c r="O37" s="67"/>
      <c r="P37" s="69"/>
      <c r="Q37" s="67"/>
      <c r="R37" s="70"/>
    </row>
    <row r="38" spans="1:18" s="5" customFormat="1" x14ac:dyDescent="0.25">
      <c r="A38" s="67"/>
      <c r="B38" s="67"/>
      <c r="C38" s="67"/>
      <c r="D38" s="67"/>
      <c r="E38" s="67"/>
      <c r="F38" s="67"/>
      <c r="G38" s="67"/>
      <c r="H38" s="67"/>
      <c r="I38" s="67"/>
      <c r="J38" s="67"/>
      <c r="K38" s="68"/>
      <c r="L38" s="67"/>
      <c r="M38" s="67"/>
      <c r="N38" s="67"/>
      <c r="O38" s="67"/>
      <c r="P38" s="69"/>
      <c r="Q38" s="67"/>
      <c r="R38" s="70"/>
    </row>
    <row r="39" spans="1:18" s="5" customFormat="1" x14ac:dyDescent="0.25">
      <c r="A39" s="67"/>
      <c r="B39" s="67"/>
      <c r="C39" s="67"/>
      <c r="D39" s="67"/>
      <c r="E39" s="67"/>
      <c r="F39" s="67"/>
      <c r="G39" s="67"/>
      <c r="H39" s="67"/>
      <c r="I39" s="67"/>
      <c r="J39" s="67"/>
      <c r="K39" s="68"/>
      <c r="L39" s="67"/>
      <c r="M39" s="67"/>
      <c r="N39" s="67"/>
      <c r="O39" s="67"/>
      <c r="P39" s="69"/>
      <c r="Q39" s="67"/>
      <c r="R39" s="70"/>
    </row>
    <row r="40" spans="1:18" s="5" customFormat="1" x14ac:dyDescent="0.25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8"/>
      <c r="L40" s="67"/>
      <c r="M40" s="67"/>
      <c r="N40" s="67"/>
      <c r="O40" s="67"/>
      <c r="P40" s="69"/>
      <c r="Q40" s="67"/>
      <c r="R40" s="70"/>
    </row>
    <row r="41" spans="1:18" s="5" customFormat="1" x14ac:dyDescent="0.25">
      <c r="A41" s="67"/>
      <c r="B41" s="67"/>
      <c r="C41" s="67"/>
      <c r="D41" s="67"/>
      <c r="E41" s="67"/>
      <c r="F41" s="67"/>
      <c r="G41" s="67"/>
      <c r="H41" s="67"/>
      <c r="I41" s="67"/>
      <c r="J41" s="67"/>
      <c r="K41" s="68"/>
      <c r="L41" s="67"/>
      <c r="M41" s="67"/>
      <c r="N41" s="67"/>
      <c r="O41" s="67"/>
      <c r="P41" s="69"/>
      <c r="Q41" s="67"/>
      <c r="R41" s="70"/>
    </row>
    <row r="42" spans="1:18" x14ac:dyDescent="0.25">
      <c r="A42" s="67"/>
      <c r="B42" s="67"/>
      <c r="C42" s="67"/>
      <c r="D42" s="67"/>
      <c r="E42" s="67"/>
      <c r="F42" s="67"/>
      <c r="G42" s="67"/>
      <c r="H42" s="67"/>
      <c r="I42" s="67"/>
      <c r="J42" s="67"/>
      <c r="K42" s="68"/>
      <c r="L42" s="67"/>
      <c r="M42" s="67"/>
      <c r="N42" s="67"/>
      <c r="O42" s="67"/>
      <c r="P42" s="69"/>
      <c r="Q42" s="67"/>
      <c r="R42" s="70"/>
    </row>
    <row r="43" spans="1:18" x14ac:dyDescent="0.25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8"/>
      <c r="L43" s="67"/>
      <c r="M43" s="67"/>
      <c r="N43" s="67"/>
      <c r="O43" s="67"/>
      <c r="P43" s="69"/>
      <c r="Q43" s="67"/>
      <c r="R43" s="70"/>
    </row>
    <row r="44" spans="1:18" x14ac:dyDescent="0.25">
      <c r="A44" s="67"/>
      <c r="B44" s="67"/>
      <c r="C44" s="67"/>
      <c r="D44" s="67"/>
      <c r="E44" s="67"/>
      <c r="F44" s="67"/>
      <c r="G44" s="67"/>
      <c r="H44" s="67"/>
      <c r="I44" s="67"/>
      <c r="J44" s="67"/>
      <c r="K44" s="68"/>
      <c r="L44" s="67"/>
      <c r="M44" s="67"/>
      <c r="N44" s="67"/>
      <c r="O44" s="67"/>
      <c r="P44" s="69"/>
      <c r="Q44" s="67"/>
      <c r="R44" s="70"/>
    </row>
    <row r="45" spans="1:18" x14ac:dyDescent="0.25">
      <c r="A45" s="67"/>
      <c r="B45" s="67"/>
      <c r="C45" s="67"/>
      <c r="D45" s="67"/>
      <c r="E45" s="67"/>
      <c r="F45" s="67"/>
      <c r="G45" s="67"/>
      <c r="H45" s="67"/>
      <c r="I45" s="67"/>
      <c r="J45" s="67"/>
      <c r="K45" s="68"/>
      <c r="L45" s="67"/>
      <c r="M45" s="67"/>
      <c r="N45" s="67"/>
      <c r="O45" s="67"/>
      <c r="P45" s="69"/>
      <c r="Q45" s="67"/>
      <c r="R45" s="70"/>
    </row>
    <row r="46" spans="1:18" x14ac:dyDescent="0.25">
      <c r="A46" s="67"/>
      <c r="B46" s="67"/>
      <c r="C46" s="67"/>
      <c r="D46" s="67"/>
      <c r="E46" s="67"/>
      <c r="F46" s="67"/>
      <c r="G46" s="67"/>
      <c r="H46" s="67"/>
      <c r="I46" s="67"/>
      <c r="J46" s="67"/>
      <c r="K46" s="68"/>
      <c r="L46" s="67"/>
      <c r="M46" s="67"/>
      <c r="N46" s="67"/>
      <c r="O46" s="67"/>
      <c r="P46" s="69"/>
      <c r="Q46" s="67"/>
      <c r="R46" s="70"/>
    </row>
    <row r="47" spans="1:18" x14ac:dyDescent="0.25">
      <c r="A47" s="67"/>
      <c r="B47" s="67"/>
      <c r="C47" s="67"/>
      <c r="D47" s="67"/>
      <c r="E47" s="67"/>
      <c r="F47" s="67"/>
      <c r="G47" s="67"/>
      <c r="H47" s="67"/>
      <c r="I47" s="67"/>
      <c r="J47" s="67"/>
      <c r="K47" s="68"/>
      <c r="L47" s="67"/>
      <c r="M47" s="67"/>
      <c r="N47" s="67"/>
      <c r="O47" s="67"/>
      <c r="P47" s="69"/>
      <c r="Q47" s="67"/>
      <c r="R47" s="70"/>
    </row>
    <row r="48" spans="1:18" x14ac:dyDescent="0.25">
      <c r="A48" s="6"/>
    </row>
  </sheetData>
  <sortState ref="B146:R151">
    <sortCondition ref="B145"/>
  </sortState>
  <mergeCells count="29">
    <mergeCell ref="A5:A11"/>
    <mergeCell ref="A12:A17"/>
    <mergeCell ref="C2:C4"/>
    <mergeCell ref="B2:B4"/>
    <mergeCell ref="B11:D11"/>
    <mergeCell ref="E2:E4"/>
    <mergeCell ref="D2:D4"/>
    <mergeCell ref="E1:J1"/>
    <mergeCell ref="F2:F4"/>
    <mergeCell ref="M2:Q2"/>
    <mergeCell ref="L2:L4"/>
    <mergeCell ref="H2:H4"/>
    <mergeCell ref="G2:G4"/>
    <mergeCell ref="M3:P3"/>
    <mergeCell ref="I2:I4"/>
    <mergeCell ref="K1:R1"/>
    <mergeCell ref="R2:R4"/>
    <mergeCell ref="K2:K4"/>
    <mergeCell ref="J2:J4"/>
    <mergeCell ref="A1:D1"/>
    <mergeCell ref="A2:A4"/>
    <mergeCell ref="B32:D32"/>
    <mergeCell ref="A33:D33"/>
    <mergeCell ref="B20:D20"/>
    <mergeCell ref="A25:A32"/>
    <mergeCell ref="B17:D17"/>
    <mergeCell ref="A18:A20"/>
    <mergeCell ref="B24:D24"/>
    <mergeCell ref="A21:A2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Лист1!Print_Area</vt:lpstr>
      <vt:lpstr>Лист1!Область_печати</vt:lpstr>
    </vt:vector>
  </TitlesOfParts>
  <Company>Melkosoft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FuckYouBill</dc:creator>
  <cp:lastModifiedBy>Администратор</cp:lastModifiedBy>
  <cp:lastPrinted>2020-03-24T09:16:08Z</cp:lastPrinted>
  <dcterms:created xsi:type="dcterms:W3CDTF">2007-01-13T08:23:23Z</dcterms:created>
  <dcterms:modified xsi:type="dcterms:W3CDTF">2020-11-24T08:41:38Z</dcterms:modified>
</cp:coreProperties>
</file>