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4.200\proekt\Проекты планировки и межевания\2_10 кварталов МК 293\ПК1\ВнесениеИзменений\изм_2 Попова-Строит-Рыленкова\ДИСК от 23_04_2019\3. Проект межевания территории\том 1.6 Текстовая часть ПМ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Лист1!$A$1:$S$134</definedName>
  </definedNames>
  <calcPr calcId="152511"/>
</workbook>
</file>

<file path=xl/calcChain.xml><?xml version="1.0" encoding="utf-8"?>
<calcChain xmlns="http://schemas.openxmlformats.org/spreadsheetml/2006/main">
  <c r="Q78" i="1" l="1"/>
  <c r="P78" i="1"/>
  <c r="P123" i="1" l="1"/>
  <c r="N54" i="1" l="1"/>
  <c r="N53" i="1"/>
  <c r="N52" i="1"/>
  <c r="N50" i="1"/>
  <c r="N41" i="1"/>
  <c r="N40" i="1"/>
  <c r="N39" i="1"/>
  <c r="N36" i="1"/>
  <c r="N34" i="1"/>
  <c r="N32" i="1"/>
  <c r="N31" i="1"/>
  <c r="N30" i="1"/>
  <c r="N29" i="1"/>
  <c r="N28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I134" i="1"/>
  <c r="M134" i="1"/>
  <c r="P131" i="1"/>
  <c r="R131" i="1"/>
  <c r="J119" i="1"/>
  <c r="K119" i="1"/>
  <c r="P119" i="1"/>
  <c r="R119" i="1"/>
  <c r="J93" i="1"/>
  <c r="K93" i="1"/>
  <c r="P93" i="1"/>
  <c r="Q93" i="1"/>
  <c r="J82" i="1"/>
  <c r="K82" i="1"/>
  <c r="K132" i="1" s="1"/>
  <c r="P82" i="1"/>
  <c r="R82" i="1"/>
  <c r="K78" i="1"/>
  <c r="P134" i="1"/>
  <c r="R78" i="1"/>
  <c r="J134" i="1"/>
  <c r="J42" i="1"/>
  <c r="I42" i="1" s="1"/>
  <c r="N42" i="1" s="1"/>
  <c r="J26" i="1"/>
  <c r="I26" i="1" s="1"/>
  <c r="N26" i="1" s="1"/>
  <c r="I38" i="1"/>
  <c r="N38" i="1" s="1"/>
  <c r="I37" i="1"/>
  <c r="N37" i="1" s="1"/>
  <c r="J35" i="1"/>
  <c r="I35" i="1" s="1"/>
  <c r="N35" i="1" s="1"/>
  <c r="J33" i="1"/>
  <c r="I33" i="1" s="1"/>
  <c r="N33" i="1" s="1"/>
  <c r="J27" i="1"/>
  <c r="I27" i="1" s="1"/>
  <c r="N27" i="1" s="1"/>
  <c r="J24" i="1"/>
  <c r="I24" i="1" s="1"/>
  <c r="N24" i="1" s="1"/>
  <c r="J23" i="1"/>
  <c r="I23" i="1" s="1"/>
  <c r="N23" i="1" s="1"/>
  <c r="J25" i="1"/>
  <c r="I25" i="1" s="1"/>
  <c r="N25" i="1" s="1"/>
  <c r="Q134" i="1" l="1"/>
  <c r="V57" i="1"/>
  <c r="K134" i="1"/>
  <c r="R134" i="1"/>
  <c r="V44" i="1"/>
  <c r="N57" i="1" l="1"/>
  <c r="N134" i="1" s="1"/>
</calcChain>
</file>

<file path=xl/sharedStrings.xml><?xml version="1.0" encoding="utf-8"?>
<sst xmlns="http://schemas.openxmlformats.org/spreadsheetml/2006/main" count="1006" uniqueCount="171">
  <si>
    <t>Участки зданий, сооружений, объектов (элементов) комплексного благоустройства</t>
  </si>
  <si>
    <t>№ участков на плане</t>
  </si>
  <si>
    <t>№ строений на плане</t>
  </si>
  <si>
    <t>Адреса строений</t>
  </si>
  <si>
    <t>Характеристики местоположения участков территории и расположенных на них объектов</t>
  </si>
  <si>
    <t>Фактическое использование зданий и сооружений,объектов (элементов) комплексного благоустройства</t>
  </si>
  <si>
    <t>Год постройки здания, сооружения</t>
  </si>
  <si>
    <t>Этажность</t>
  </si>
  <si>
    <t>Общая площадь жилых помещений зданий, сооружений (кв.м)</t>
  </si>
  <si>
    <t>Общая площадь нежилых помещений зданий, сооружений (кв.м)</t>
  </si>
  <si>
    <t>Площадь по наружному обмеру (кв.м)</t>
  </si>
  <si>
    <t>Характеристики фактического использования участков тер-ритории и расположенных на них объектов</t>
  </si>
  <si>
    <t>Удельный показатель земельный доли</t>
  </si>
  <si>
    <t>Расчетное население (чел.)</t>
  </si>
  <si>
    <t>Расчетные показатели участков территории</t>
  </si>
  <si>
    <t>Нормативно необходимая площадь участка (кв.м)</t>
  </si>
  <si>
    <t>минимальная</t>
  </si>
  <si>
    <t>проектная</t>
  </si>
  <si>
    <t>Обременения на участках</t>
  </si>
  <si>
    <t>Сервитуты</t>
  </si>
  <si>
    <t>СЗЗ, границы памятников истории, охраняемых ландшафтов и пр.</t>
  </si>
  <si>
    <t>Остальные обременения</t>
  </si>
  <si>
    <t>Характеристики расчетного обоснования размеров участков территории</t>
  </si>
  <si>
    <t>пр-т Строителей, д.19</t>
  </si>
  <si>
    <t>пр-т Строителей, д.13</t>
  </si>
  <si>
    <t>пр-т Строителей, д.7</t>
  </si>
  <si>
    <t>пр-т Строителей, д.1/42</t>
  </si>
  <si>
    <t>ул. Попова, д.44</t>
  </si>
  <si>
    <t>ул. Попова, д.46</t>
  </si>
  <si>
    <t>ул. Попова, д.46А</t>
  </si>
  <si>
    <t>ул. Попова, д.46Б</t>
  </si>
  <si>
    <t>пр-т Строителей, д.3</t>
  </si>
  <si>
    <t>пр-т Строителей, д.5</t>
  </si>
  <si>
    <t>пр-т Строителей, д.11</t>
  </si>
  <si>
    <t>пр-т Строителей, д.17</t>
  </si>
  <si>
    <t>ул. Рыленкова, д. 15</t>
  </si>
  <si>
    <t>ул. Рыленкова, д. 17</t>
  </si>
  <si>
    <t>ул. Рыленкова, д. 19</t>
  </si>
  <si>
    <t>ул. Рыленкова, д. 21</t>
  </si>
  <si>
    <t>ул. Рыленкова, д. 23</t>
  </si>
  <si>
    <t>ул. Рыленкова, д. 27</t>
  </si>
  <si>
    <t>ул. Рыленкова, д. 29</t>
  </si>
  <si>
    <t>ул. Рыленкова, д. 33</t>
  </si>
  <si>
    <t>ул. Рыленкова, д. 35</t>
  </si>
  <si>
    <t>ул. Петра Алексеева, д. 3</t>
  </si>
  <si>
    <t>ул. Рыленкова, д. 31</t>
  </si>
  <si>
    <t>ул. Петра Алексеева, д. 5</t>
  </si>
  <si>
    <t>ул. Петра Алексеева, д. 9</t>
  </si>
  <si>
    <t>ул. Петра Алексеева, д. 11 к. 1</t>
  </si>
  <si>
    <t>ул. Петра Алексеева, д. 11 к. 2</t>
  </si>
  <si>
    <t>ул. Петра Алексеева, д. 11 к. 3</t>
  </si>
  <si>
    <t>ул. Петра Алексеева, д. 11 к. 4</t>
  </si>
  <si>
    <t>ул. Петра Алексеева, д. 13</t>
  </si>
  <si>
    <t>ул. Петра Алексеева, д. 15/70</t>
  </si>
  <si>
    <t>ул. Попова, д. 68</t>
  </si>
  <si>
    <t>ул. Попова, д. 68А</t>
  </si>
  <si>
    <t>ул. Попова, д. 60</t>
  </si>
  <si>
    <t>ул. Попова, д. 64</t>
  </si>
  <si>
    <t>ул. Попова, д. 58</t>
  </si>
  <si>
    <t>ул. Попова, д. 48</t>
  </si>
  <si>
    <t>ул. Попова, д. 50</t>
  </si>
  <si>
    <t>ул. Попова, д. 52</t>
  </si>
  <si>
    <t>ул. Попова, д. 54</t>
  </si>
  <si>
    <t>ул. Попова, д. 66</t>
  </si>
  <si>
    <t>ул. Петра Алексеева, д. 5А</t>
  </si>
  <si>
    <t>ул. Попова, д. 52А</t>
  </si>
  <si>
    <t>ул. Рыленкова, д. 35А</t>
  </si>
  <si>
    <t>ул. Рыленкова, д. 35Б</t>
  </si>
  <si>
    <t>ул. Петра Алексеева, д. 3А</t>
  </si>
  <si>
    <t>ул. Петра Алексеева, д. 19/70А</t>
  </si>
  <si>
    <t>Участки жилых зданий</t>
  </si>
  <si>
    <t>Многоквартирный жилой дом</t>
  </si>
  <si>
    <t>Общежитие</t>
  </si>
  <si>
    <t xml:space="preserve">Общежитие </t>
  </si>
  <si>
    <t>Магазин</t>
  </si>
  <si>
    <t>Почта</t>
  </si>
  <si>
    <t>Административное здание</t>
  </si>
  <si>
    <t>1294.7</t>
  </si>
  <si>
    <t>ИТОГО участки жилых зданий</t>
  </si>
  <si>
    <t>ИТОГО участки административных зданий, учреждений по обслуживанию населения</t>
  </si>
  <si>
    <t>Участки административных зданий, учреждений по обслуживанию населения</t>
  </si>
  <si>
    <t>пр-т Строителей, д.15</t>
  </si>
  <si>
    <t>Поликлиника № 2</t>
  </si>
  <si>
    <t>Станция скорой помощи</t>
  </si>
  <si>
    <t>Участки учреждений здравоохранения</t>
  </si>
  <si>
    <t>ИТОГО участки учреждений здравоохранения</t>
  </si>
  <si>
    <t>Участки объектов культуры, музеев</t>
  </si>
  <si>
    <t>ИТОГО участки объектов культуры, музеев</t>
  </si>
  <si>
    <t>МОУ СОШ № 11</t>
  </si>
  <si>
    <t>Ясли-сад № 34</t>
  </si>
  <si>
    <t>Ясли-сад "Кристаллик"</t>
  </si>
  <si>
    <t>Детский сад "Калинка"</t>
  </si>
  <si>
    <t>МОУ СОШ № 34</t>
  </si>
  <si>
    <t>пр-т Строителей, д.9</t>
  </si>
  <si>
    <t>ул. Рыленкова, д. 25</t>
  </si>
  <si>
    <t>ул. Петра Алексеева, д. 7</t>
  </si>
  <si>
    <t>ул. Попова, д. 56</t>
  </si>
  <si>
    <t>ул. Попова, д. 62</t>
  </si>
  <si>
    <t>ИТОГО участки образовательных учреждений</t>
  </si>
  <si>
    <t>Участки образовательных учреждений</t>
  </si>
  <si>
    <t>Участки объектов Министерства обороны</t>
  </si>
  <si>
    <t>ИТОГО участки объектов Министерства обороны</t>
  </si>
  <si>
    <t>ул. Попова, во дворе д. 48</t>
  </si>
  <si>
    <t>пр-т Строителей, во дворе д. 7</t>
  </si>
  <si>
    <t>пр-т Строителей, во дворе д. 5</t>
  </si>
  <si>
    <t>пр-т Строителей, во дворе д.19</t>
  </si>
  <si>
    <t>пр-т Строителей, во дворе д. 17</t>
  </si>
  <si>
    <t>ул. Рыленкова, во дворе д. 19</t>
  </si>
  <si>
    <t>ул. Рыленкова, во дворе д. 29</t>
  </si>
  <si>
    <t>ул. Рыленкова, во дворе д. 31</t>
  </si>
  <si>
    <t>ул. Рыленкова, рядом с д. 31</t>
  </si>
  <si>
    <t>ул. Петра Алексеева, около д. 11 к. 4</t>
  </si>
  <si>
    <t>ул. Петра Алексеева, во дворе д. 13</t>
  </si>
  <si>
    <t>ул. Попова, во дворе д. 66</t>
  </si>
  <si>
    <t>ул. Попова, во дворе д. 68А</t>
  </si>
  <si>
    <t>ул. Попова, во дворе д. 58</t>
  </si>
  <si>
    <t>ул. Петра Алексеева,нанротив д.11 к. 2</t>
  </si>
  <si>
    <t>Трансформаторная подстанция № 504</t>
  </si>
  <si>
    <t>Трансформаторная подстанция</t>
  </si>
  <si>
    <t>Центральный тепловой пункт № 43</t>
  </si>
  <si>
    <t>Трансформаторная подстанция № 407</t>
  </si>
  <si>
    <t>Трансформаторная подстанция № 410</t>
  </si>
  <si>
    <t>Центральный тепловой пункт № 45</t>
  </si>
  <si>
    <t>Центральный тепловой пункт № 45А</t>
  </si>
  <si>
    <t>Трансформаторная подстанция № 439</t>
  </si>
  <si>
    <t>Трансформаторная подстанция № 411</t>
  </si>
  <si>
    <t>Трансформаторная подстанция № 466</t>
  </si>
  <si>
    <t>Центральный тепловой пункт № 44</t>
  </si>
  <si>
    <t>Трансформаторная подстанция  №477</t>
  </si>
  <si>
    <t>Трансформаторная подстанция № 409</t>
  </si>
  <si>
    <t>ГРП</t>
  </si>
  <si>
    <t>Участки объектов инженерной инфраструктуры</t>
  </si>
  <si>
    <t>Прочие участки нежилых зданий, сооружений объектов (элементов) комплексного благоустройства</t>
  </si>
  <si>
    <t>Участки гаражей и стоянок</t>
  </si>
  <si>
    <t>Участки складов и сараев</t>
  </si>
  <si>
    <t>ИТОГО участки объектов инженерной инфраструктуры</t>
  </si>
  <si>
    <t>ИТОГО участки гаражей и стоянок</t>
  </si>
  <si>
    <t>ИТОГО участки складов и сараев</t>
  </si>
  <si>
    <t>ИТОГО прочие участки нежилых зданий, сооружений, объектов (элементов) комплексного благоустройства</t>
  </si>
  <si>
    <t>ВСЕГО ПО КВАРТАЛУ</t>
  </si>
  <si>
    <t>н.д.</t>
  </si>
  <si>
    <t>─</t>
  </si>
  <si>
    <t>ул. Петра Алексеева, около д. 3 А</t>
  </si>
  <si>
    <t>строящееся здание</t>
  </si>
  <si>
    <t>Аптечный пункт из сборных конструкций</t>
  </si>
  <si>
    <t>н.д.(1976)</t>
  </si>
  <si>
    <t>Трансформаторная подстанция№408</t>
  </si>
  <si>
    <t>Под строящимсяторгово-бытовым
центром</t>
  </si>
  <si>
    <t>Для строительства
административного
здания</t>
  </si>
  <si>
    <t>Для строительства
здания общественного
назначения</t>
  </si>
  <si>
    <t>Для строительства
многоквартирного
жилого дома</t>
  </si>
  <si>
    <t>Участки под линейные объекты</t>
  </si>
  <si>
    <t>новый</t>
  </si>
  <si>
    <t>Под часть линейного объекта</t>
  </si>
  <si>
    <t>ИТОГО участки под линейные объекты</t>
  </si>
  <si>
    <t>Строящееся здание</t>
  </si>
  <si>
    <t>Характеристика фактического использования и расчетного обоснования размеров участков территории квартала в границах пр-кта Строителей -
 ул. Попова - ул. Петра Алексеева - ул. Рыленкова (ПК №1)</t>
  </si>
  <si>
    <t>Характеристика фактического использования и расчетного обоснования размеров участков территории квартала в границах квартала в границах пр-кта Строителей -
 ул. Попова - ул. Петра Алексеева - ул. Рыленкова (ПК №1)</t>
  </si>
  <si>
    <t>242.1</t>
  </si>
  <si>
    <t>150.4</t>
  </si>
  <si>
    <t>112.8</t>
  </si>
  <si>
    <t>183.7</t>
  </si>
  <si>
    <t>592.4</t>
  </si>
  <si>
    <t>-</t>
  </si>
  <si>
    <t>Sзу по пред. нормат (инвентар.)</t>
  </si>
  <si>
    <t>Кафе</t>
  </si>
  <si>
    <t>Участки под благоустройство</t>
  </si>
  <si>
    <t>Для строительства православного храма</t>
  </si>
  <si>
    <t>Для строительства объектов социального назначения</t>
  </si>
  <si>
    <t>Общее пользование территории - под благоустройства, проезды, внутриквартальное озеленение</t>
  </si>
  <si>
    <t>ИТОГО участки под 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</si>
</sst>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0" xfId="0" applyFont="1"/>
    <xf numFmtId="0" fontId="5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0" fillId="0" borderId="0" xfId="0" applyFill="1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2" borderId="0" xfId="0" applyFill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Fill="1"/>
    <xf numFmtId="0" fontId="1" fillId="0" borderId="8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textRotation="90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1" fontId="1" fillId="0" borderId="0" xfId="0" applyNumberFormat="1" applyFont="1" applyBorder="1"/>
    <xf numFmtId="1" fontId="0" fillId="0" borderId="0" xfId="0" applyNumberFormat="1"/>
    <xf numFmtId="1" fontId="9" fillId="0" borderId="18" xfId="0" applyNumberFormat="1" applyFont="1" applyBorder="1" applyAlignment="1">
      <alignment horizontal="center" vertical="center"/>
    </xf>
    <xf numFmtId="1" fontId="9" fillId="0" borderId="37" xfId="0" applyNumberFormat="1" applyFont="1" applyBorder="1" applyAlignment="1">
      <alignment horizontal="center" vertical="center"/>
    </xf>
    <xf numFmtId="1" fontId="1" fillId="0" borderId="33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" fontId="9" fillId="0" borderId="34" xfId="0" applyNumberFormat="1" applyFont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 textRotation="90"/>
    </xf>
    <xf numFmtId="0" fontId="3" fillId="0" borderId="29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1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textRotation="90"/>
    </xf>
    <xf numFmtId="0" fontId="8" fillId="0" borderId="0" xfId="0" applyFont="1" applyBorder="1" applyAlignment="1">
      <alignment horizontal="center" vertical="center" textRotation="90"/>
    </xf>
    <xf numFmtId="0" fontId="8" fillId="0" borderId="49" xfId="0" applyFont="1" applyBorder="1" applyAlignment="1">
      <alignment horizontal="center" vertical="center" textRotation="90"/>
    </xf>
    <xf numFmtId="0" fontId="8" fillId="0" borderId="50" xfId="0" applyFont="1" applyBorder="1" applyAlignment="1">
      <alignment horizontal="center" vertical="center" textRotation="90"/>
    </xf>
    <xf numFmtId="0" fontId="8" fillId="0" borderId="47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textRotation="90" wrapText="1"/>
    </xf>
    <xf numFmtId="0" fontId="3" fillId="0" borderId="42" xfId="0" applyFont="1" applyBorder="1" applyAlignment="1">
      <alignment horizontal="center" vertical="center" textRotation="90" wrapText="1"/>
    </xf>
    <xf numFmtId="0" fontId="3" fillId="0" borderId="49" xfId="0" applyFont="1" applyBorder="1" applyAlignment="1">
      <alignment horizontal="center" vertical="center" textRotation="90" wrapText="1"/>
    </xf>
    <xf numFmtId="0" fontId="3" fillId="0" borderId="43" xfId="0" applyFont="1" applyBorder="1" applyAlignment="1">
      <alignment horizontal="center" vertical="center" textRotation="90" wrapText="1"/>
    </xf>
    <xf numFmtId="0" fontId="3" fillId="0" borderId="50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41" xfId="0" applyFont="1" applyBorder="1" applyAlignment="1">
      <alignment horizontal="center" vertical="center" textRotation="90" wrapText="1"/>
    </xf>
    <xf numFmtId="0" fontId="3" fillId="0" borderId="26" xfId="0" applyFont="1" applyBorder="1" applyAlignment="1">
      <alignment horizontal="center" vertical="center" textRotation="90" wrapText="1"/>
    </xf>
    <xf numFmtId="0" fontId="3" fillId="0" borderId="4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48"/>
  <sheetViews>
    <sheetView tabSelected="1" view="pageBreakPreview" topLeftCell="A55" zoomScale="115" zoomScaleNormal="100" zoomScaleSheetLayoutView="115" workbookViewId="0">
      <selection activeCell="S72" sqref="S72"/>
    </sheetView>
  </sheetViews>
  <sheetFormatPr defaultRowHeight="15" x14ac:dyDescent="0.25"/>
  <cols>
    <col min="1" max="1" width="3" customWidth="1"/>
    <col min="2" max="2" width="11.85546875" customWidth="1"/>
    <col min="5" max="5" width="23.85546875" customWidth="1"/>
    <col min="6" max="6" width="21.28515625" customWidth="1"/>
    <col min="7" max="7" width="9.28515625" customWidth="1"/>
    <col min="14" max="15" width="10.140625" customWidth="1"/>
    <col min="16" max="16" width="11.42578125" customWidth="1"/>
    <col min="19" max="19" width="9.85546875" customWidth="1"/>
  </cols>
  <sheetData>
    <row r="1" spans="1:30" ht="15" customHeight="1" x14ac:dyDescent="0.25">
      <c r="A1" s="69"/>
      <c r="B1" s="174" t="s">
        <v>156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5"/>
      <c r="U1" s="5"/>
      <c r="W1" s="1"/>
      <c r="X1" s="1"/>
      <c r="Y1" s="1"/>
      <c r="Z1" s="1"/>
      <c r="AA1" s="1"/>
    </row>
    <row r="2" spans="1:30" ht="15.75" thickBot="1" x14ac:dyDescent="0.3">
      <c r="A2" s="69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W2" s="1"/>
      <c r="X2" s="1"/>
      <c r="Y2" s="1"/>
      <c r="Z2" s="1"/>
      <c r="AA2" s="1"/>
    </row>
    <row r="3" spans="1:30" ht="36.75" customHeight="1" x14ac:dyDescent="0.25">
      <c r="A3" s="179" t="s">
        <v>4</v>
      </c>
      <c r="B3" s="180"/>
      <c r="C3" s="180"/>
      <c r="D3" s="180"/>
      <c r="E3" s="181"/>
      <c r="F3" s="179" t="s">
        <v>11</v>
      </c>
      <c r="G3" s="180"/>
      <c r="H3" s="180"/>
      <c r="I3" s="180"/>
      <c r="J3" s="180"/>
      <c r="K3" s="181"/>
      <c r="L3" s="162" t="s">
        <v>22</v>
      </c>
      <c r="M3" s="163"/>
      <c r="N3" s="163"/>
      <c r="O3" s="163"/>
      <c r="P3" s="163"/>
      <c r="Q3" s="163"/>
      <c r="R3" s="163"/>
      <c r="S3" s="164"/>
      <c r="T3" s="1"/>
      <c r="U3" s="1"/>
      <c r="V3" s="1"/>
      <c r="W3" s="1"/>
      <c r="X3" s="1"/>
      <c r="Y3" s="1"/>
      <c r="Z3" s="1"/>
      <c r="AA3" s="1"/>
    </row>
    <row r="4" spans="1:30" ht="21.75" customHeight="1" x14ac:dyDescent="0.25">
      <c r="A4" s="146" t="s">
        <v>0</v>
      </c>
      <c r="B4" s="128"/>
      <c r="C4" s="177" t="s">
        <v>1</v>
      </c>
      <c r="D4" s="128" t="s">
        <v>2</v>
      </c>
      <c r="E4" s="166" t="s">
        <v>3</v>
      </c>
      <c r="F4" s="146" t="s">
        <v>5</v>
      </c>
      <c r="G4" s="128" t="s">
        <v>6</v>
      </c>
      <c r="H4" s="128" t="s">
        <v>7</v>
      </c>
      <c r="I4" s="128" t="s">
        <v>8</v>
      </c>
      <c r="J4" s="128" t="s">
        <v>9</v>
      </c>
      <c r="K4" s="166" t="s">
        <v>10</v>
      </c>
      <c r="L4" s="177" t="s">
        <v>12</v>
      </c>
      <c r="M4" s="128" t="s">
        <v>13</v>
      </c>
      <c r="N4" s="128" t="s">
        <v>14</v>
      </c>
      <c r="O4" s="128"/>
      <c r="P4" s="128"/>
      <c r="Q4" s="128"/>
      <c r="R4" s="128"/>
      <c r="S4" s="166"/>
      <c r="T4" s="4"/>
      <c r="U4" s="1"/>
      <c r="V4" s="2"/>
      <c r="W4" s="1"/>
      <c r="X4" s="1"/>
      <c r="Y4" s="1"/>
      <c r="Z4" s="1"/>
      <c r="AA4" s="1"/>
    </row>
    <row r="5" spans="1:30" ht="30.75" customHeight="1" x14ac:dyDescent="0.25">
      <c r="A5" s="146"/>
      <c r="B5" s="128"/>
      <c r="C5" s="177"/>
      <c r="D5" s="128"/>
      <c r="E5" s="166"/>
      <c r="F5" s="146"/>
      <c r="G5" s="128"/>
      <c r="H5" s="128"/>
      <c r="I5" s="128"/>
      <c r="J5" s="128"/>
      <c r="K5" s="166"/>
      <c r="L5" s="177"/>
      <c r="M5" s="128"/>
      <c r="N5" s="128" t="s">
        <v>15</v>
      </c>
      <c r="O5" s="128"/>
      <c r="P5" s="128"/>
      <c r="Q5" s="128" t="s">
        <v>18</v>
      </c>
      <c r="R5" s="128"/>
      <c r="S5" s="49"/>
      <c r="T5" s="3"/>
      <c r="U5" s="1"/>
      <c r="V5" s="2"/>
      <c r="W5" s="1"/>
      <c r="X5" s="1"/>
      <c r="Y5" s="1"/>
      <c r="Z5" s="1"/>
      <c r="AA5" s="1"/>
    </row>
    <row r="6" spans="1:30" ht="90.75" thickBot="1" x14ac:dyDescent="0.3">
      <c r="A6" s="147"/>
      <c r="B6" s="129"/>
      <c r="C6" s="178"/>
      <c r="D6" s="129"/>
      <c r="E6" s="167"/>
      <c r="F6" s="147"/>
      <c r="G6" s="129"/>
      <c r="H6" s="129"/>
      <c r="I6" s="129"/>
      <c r="J6" s="129"/>
      <c r="K6" s="167"/>
      <c r="L6" s="178"/>
      <c r="M6" s="129"/>
      <c r="N6" s="52" t="s">
        <v>16</v>
      </c>
      <c r="O6" s="52" t="s">
        <v>164</v>
      </c>
      <c r="P6" s="52" t="s">
        <v>17</v>
      </c>
      <c r="Q6" s="52" t="s">
        <v>19</v>
      </c>
      <c r="R6" s="52" t="s">
        <v>20</v>
      </c>
      <c r="S6" s="54" t="s">
        <v>21</v>
      </c>
      <c r="T6" s="3"/>
      <c r="U6" s="28"/>
      <c r="V6" s="2"/>
      <c r="W6" s="28"/>
      <c r="X6" s="1"/>
      <c r="Y6" s="1"/>
      <c r="Z6" s="1"/>
      <c r="AA6" s="1"/>
    </row>
    <row r="7" spans="1:30" x14ac:dyDescent="0.25">
      <c r="A7" s="187" t="s">
        <v>70</v>
      </c>
      <c r="B7" s="188"/>
      <c r="C7" s="46">
        <v>2</v>
      </c>
      <c r="D7" s="51">
        <v>1</v>
      </c>
      <c r="E7" s="53" t="s">
        <v>23</v>
      </c>
      <c r="F7" s="16" t="s">
        <v>71</v>
      </c>
      <c r="G7" s="12">
        <v>1976</v>
      </c>
      <c r="H7" s="12">
        <v>9</v>
      </c>
      <c r="I7" s="12">
        <v>8012.8</v>
      </c>
      <c r="J7" s="12">
        <v>37.6</v>
      </c>
      <c r="K7" s="13">
        <v>1304</v>
      </c>
      <c r="L7" s="59">
        <v>0.98</v>
      </c>
      <c r="M7" s="46">
        <v>403</v>
      </c>
      <c r="N7" s="97">
        <f>I7*L7</f>
        <v>7852.5439999999999</v>
      </c>
      <c r="O7" s="97">
        <v>5355</v>
      </c>
      <c r="P7" s="51">
        <v>9633</v>
      </c>
      <c r="Q7" s="19" t="s">
        <v>141</v>
      </c>
      <c r="R7" s="51">
        <v>2739</v>
      </c>
      <c r="S7" s="53"/>
      <c r="T7" s="3"/>
      <c r="U7" s="28"/>
      <c r="V7" s="2"/>
      <c r="W7" s="28"/>
      <c r="X7" s="1"/>
      <c r="Y7" s="1"/>
      <c r="Z7" s="1"/>
      <c r="AA7" s="1"/>
    </row>
    <row r="8" spans="1:30" x14ac:dyDescent="0.25">
      <c r="A8" s="189"/>
      <c r="B8" s="188"/>
      <c r="C8" s="6">
        <v>35</v>
      </c>
      <c r="D8" s="48">
        <v>2</v>
      </c>
      <c r="E8" s="49" t="s">
        <v>24</v>
      </c>
      <c r="F8" s="9" t="s">
        <v>71</v>
      </c>
      <c r="G8" s="6" t="s">
        <v>145</v>
      </c>
      <c r="H8" s="6">
        <v>9</v>
      </c>
      <c r="I8" s="6">
        <v>11655.9</v>
      </c>
      <c r="J8" s="19" t="s">
        <v>141</v>
      </c>
      <c r="K8" s="8">
        <v>1825.7</v>
      </c>
      <c r="L8" s="59">
        <v>0.98</v>
      </c>
      <c r="M8" s="6">
        <v>583</v>
      </c>
      <c r="N8" s="97">
        <f t="shared" ref="N8:N42" si="0">I8*L8</f>
        <v>11422.781999999999</v>
      </c>
      <c r="O8" s="97" t="s">
        <v>163</v>
      </c>
      <c r="P8" s="6">
        <v>6273</v>
      </c>
      <c r="Q8" s="19" t="s">
        <v>141</v>
      </c>
      <c r="R8" s="6">
        <v>4020</v>
      </c>
      <c r="S8" s="8"/>
      <c r="T8" s="2"/>
      <c r="U8" s="28"/>
      <c r="V8" s="2"/>
      <c r="W8" s="28"/>
      <c r="X8" s="1"/>
      <c r="Y8" s="1"/>
      <c r="Z8" s="1"/>
      <c r="AA8" s="1"/>
    </row>
    <row r="9" spans="1:30" x14ac:dyDescent="0.25">
      <c r="A9" s="189"/>
      <c r="B9" s="188"/>
      <c r="C9" s="6">
        <v>40</v>
      </c>
      <c r="D9" s="48">
        <v>4</v>
      </c>
      <c r="E9" s="49" t="s">
        <v>25</v>
      </c>
      <c r="F9" s="9" t="s">
        <v>71</v>
      </c>
      <c r="G9" s="6">
        <v>1989</v>
      </c>
      <c r="H9" s="6">
        <v>9</v>
      </c>
      <c r="I9" s="6">
        <v>5936.9</v>
      </c>
      <c r="J9" s="6" t="s">
        <v>141</v>
      </c>
      <c r="K9" s="8">
        <v>2481</v>
      </c>
      <c r="L9" s="34">
        <v>0.85</v>
      </c>
      <c r="M9" s="6">
        <v>297</v>
      </c>
      <c r="N9" s="97">
        <f t="shared" si="0"/>
        <v>5046.3649999999998</v>
      </c>
      <c r="O9" s="97">
        <v>12514</v>
      </c>
      <c r="P9" s="6">
        <v>7191</v>
      </c>
      <c r="Q9" s="6">
        <v>101</v>
      </c>
      <c r="R9" s="6">
        <v>4788</v>
      </c>
      <c r="S9" s="8"/>
      <c r="T9" s="2"/>
      <c r="U9" s="2"/>
      <c r="V9" s="2"/>
      <c r="W9" s="1"/>
      <c r="X9" s="1"/>
      <c r="Y9" s="1"/>
      <c r="Z9" s="1"/>
      <c r="AA9" s="1"/>
    </row>
    <row r="10" spans="1:30" x14ac:dyDescent="0.25">
      <c r="A10" s="189"/>
      <c r="B10" s="188"/>
      <c r="C10" s="6">
        <v>45</v>
      </c>
      <c r="D10" s="48">
        <v>7</v>
      </c>
      <c r="E10" s="49" t="s">
        <v>26</v>
      </c>
      <c r="F10" s="9" t="s">
        <v>71</v>
      </c>
      <c r="G10" s="6">
        <v>1976</v>
      </c>
      <c r="H10" s="6">
        <v>9</v>
      </c>
      <c r="I10" s="6">
        <v>12395.5</v>
      </c>
      <c r="J10" s="6" t="s">
        <v>141</v>
      </c>
      <c r="K10" s="8">
        <v>2321</v>
      </c>
      <c r="L10" s="34">
        <v>0.98</v>
      </c>
      <c r="M10" s="6">
        <v>620</v>
      </c>
      <c r="N10" s="97">
        <f t="shared" si="0"/>
        <v>12147.59</v>
      </c>
      <c r="O10" s="97">
        <v>8710</v>
      </c>
      <c r="P10" s="6">
        <v>7325</v>
      </c>
      <c r="Q10" s="6" t="s">
        <v>163</v>
      </c>
      <c r="R10" s="19" t="s">
        <v>141</v>
      </c>
      <c r="S10" s="8"/>
      <c r="T10" s="2"/>
      <c r="U10" s="2"/>
      <c r="V10" s="2"/>
      <c r="W10" s="1"/>
      <c r="X10" s="1"/>
      <c r="Y10" s="1"/>
      <c r="Z10" s="1"/>
      <c r="AA10" s="1"/>
      <c r="AB10" s="1"/>
      <c r="AC10" s="1"/>
      <c r="AD10" s="1"/>
    </row>
    <row r="11" spans="1:30" x14ac:dyDescent="0.25">
      <c r="A11" s="189"/>
      <c r="B11" s="188"/>
      <c r="C11" s="6">
        <v>49</v>
      </c>
      <c r="D11" s="48">
        <v>8</v>
      </c>
      <c r="E11" s="49" t="s">
        <v>27</v>
      </c>
      <c r="F11" s="9" t="s">
        <v>71</v>
      </c>
      <c r="G11" s="6">
        <v>1983</v>
      </c>
      <c r="H11" s="6">
        <v>12</v>
      </c>
      <c r="I11" s="6">
        <v>5466.7</v>
      </c>
      <c r="J11" s="6" t="s">
        <v>141</v>
      </c>
      <c r="K11" s="8">
        <v>549.6</v>
      </c>
      <c r="L11" s="34">
        <v>0.94</v>
      </c>
      <c r="M11" s="6">
        <v>2733</v>
      </c>
      <c r="N11" s="97">
        <f t="shared" si="0"/>
        <v>5138.6979999999994</v>
      </c>
      <c r="O11" s="97">
        <v>4481</v>
      </c>
      <c r="P11" s="6">
        <v>2327</v>
      </c>
      <c r="Q11" s="6">
        <v>186</v>
      </c>
      <c r="R11" s="6">
        <v>141</v>
      </c>
      <c r="S11" s="8"/>
      <c r="T11" s="2"/>
      <c r="U11" s="2"/>
      <c r="V11" s="2"/>
      <c r="W11" s="1"/>
      <c r="X11" s="1"/>
      <c r="Y11" s="1"/>
      <c r="Z11" s="33"/>
      <c r="AA11" s="1"/>
      <c r="AB11" s="1"/>
      <c r="AC11" s="33"/>
      <c r="AD11" s="1"/>
    </row>
    <row r="12" spans="1:30" x14ac:dyDescent="0.25">
      <c r="A12" s="189"/>
      <c r="B12" s="188"/>
      <c r="C12" s="6">
        <v>48</v>
      </c>
      <c r="D12" s="48">
        <v>10</v>
      </c>
      <c r="E12" s="49" t="s">
        <v>28</v>
      </c>
      <c r="F12" s="9" t="s">
        <v>71</v>
      </c>
      <c r="G12" s="6">
        <v>1976</v>
      </c>
      <c r="H12" s="6">
        <v>5</v>
      </c>
      <c r="I12" s="6">
        <v>4358.2</v>
      </c>
      <c r="J12" s="6">
        <v>75.2</v>
      </c>
      <c r="K12" s="8">
        <v>1113</v>
      </c>
      <c r="L12" s="34">
        <v>1.36</v>
      </c>
      <c r="M12" s="6">
        <v>222</v>
      </c>
      <c r="N12" s="97">
        <f t="shared" si="0"/>
        <v>5927.152</v>
      </c>
      <c r="O12" s="97">
        <v>10549</v>
      </c>
      <c r="P12" s="6">
        <v>3456</v>
      </c>
      <c r="Q12" s="19" t="s">
        <v>141</v>
      </c>
      <c r="R12" s="19" t="s">
        <v>141</v>
      </c>
      <c r="S12" s="8"/>
      <c r="T12" s="2"/>
      <c r="U12" s="2"/>
      <c r="V12" s="2"/>
      <c r="W12" s="1"/>
      <c r="X12" s="1"/>
      <c r="Y12" s="1"/>
      <c r="Z12" s="33"/>
      <c r="AA12" s="1"/>
      <c r="AB12" s="1"/>
      <c r="AC12" s="67"/>
      <c r="AD12" s="1"/>
    </row>
    <row r="13" spans="1:30" x14ac:dyDescent="0.25">
      <c r="A13" s="189"/>
      <c r="B13" s="188"/>
      <c r="C13" s="6">
        <v>46</v>
      </c>
      <c r="D13" s="48">
        <v>11</v>
      </c>
      <c r="E13" s="49" t="s">
        <v>29</v>
      </c>
      <c r="F13" s="9" t="s">
        <v>71</v>
      </c>
      <c r="G13" s="6">
        <v>1987</v>
      </c>
      <c r="H13" s="6">
        <v>5</v>
      </c>
      <c r="I13" s="6">
        <v>3134.9</v>
      </c>
      <c r="J13" s="6" t="s">
        <v>141</v>
      </c>
      <c r="K13" s="8">
        <v>861.8</v>
      </c>
      <c r="L13" s="34">
        <v>1.32</v>
      </c>
      <c r="M13" s="6">
        <v>157</v>
      </c>
      <c r="N13" s="97">
        <f t="shared" si="0"/>
        <v>4138.0680000000002</v>
      </c>
      <c r="O13" s="97">
        <v>4609.8</v>
      </c>
      <c r="P13" s="6">
        <v>3587</v>
      </c>
      <c r="Q13" s="19" t="s">
        <v>141</v>
      </c>
      <c r="R13" s="19" t="s">
        <v>141</v>
      </c>
      <c r="S13" s="8"/>
      <c r="T13" s="2"/>
      <c r="U13" s="2"/>
      <c r="V13" s="2"/>
      <c r="W13" s="1"/>
      <c r="X13" s="1"/>
      <c r="Y13" s="1"/>
      <c r="Z13" s="33"/>
      <c r="AA13" s="1"/>
      <c r="AB13" s="1"/>
      <c r="AC13" s="33"/>
      <c r="AD13" s="1"/>
    </row>
    <row r="14" spans="1:30" x14ac:dyDescent="0.25">
      <c r="A14" s="189"/>
      <c r="B14" s="188"/>
      <c r="C14" s="6">
        <v>47</v>
      </c>
      <c r="D14" s="48">
        <v>12</v>
      </c>
      <c r="E14" s="49" t="s">
        <v>30</v>
      </c>
      <c r="F14" s="9" t="s">
        <v>71</v>
      </c>
      <c r="G14" s="6">
        <v>1985</v>
      </c>
      <c r="H14" s="6">
        <v>5</v>
      </c>
      <c r="I14" s="6">
        <v>3152.3</v>
      </c>
      <c r="J14" s="6" t="s">
        <v>141</v>
      </c>
      <c r="K14" s="8">
        <v>862.2</v>
      </c>
      <c r="L14" s="34">
        <v>1.32</v>
      </c>
      <c r="M14" s="6">
        <v>158</v>
      </c>
      <c r="N14" s="97">
        <f t="shared" si="0"/>
        <v>4161.0360000000001</v>
      </c>
      <c r="O14" s="97" t="s">
        <v>163</v>
      </c>
      <c r="P14" s="6">
        <v>3512</v>
      </c>
      <c r="Q14" s="6">
        <v>844</v>
      </c>
      <c r="R14" s="19" t="s">
        <v>141</v>
      </c>
      <c r="S14" s="8"/>
      <c r="T14" s="2"/>
      <c r="U14" s="2"/>
      <c r="V14" s="2"/>
      <c r="W14" s="1"/>
      <c r="X14" s="1"/>
      <c r="Y14" s="1"/>
      <c r="Z14" s="33"/>
      <c r="AA14" s="1"/>
      <c r="AB14" s="1"/>
      <c r="AC14" s="33"/>
      <c r="AD14" s="1"/>
    </row>
    <row r="15" spans="1:30" x14ac:dyDescent="0.25">
      <c r="A15" s="189"/>
      <c r="B15" s="188"/>
      <c r="C15" s="6">
        <v>44</v>
      </c>
      <c r="D15" s="48">
        <v>14</v>
      </c>
      <c r="E15" s="49" t="s">
        <v>31</v>
      </c>
      <c r="F15" s="9" t="s">
        <v>71</v>
      </c>
      <c r="G15" s="6">
        <v>1976</v>
      </c>
      <c r="H15" s="6">
        <v>5</v>
      </c>
      <c r="I15" s="6">
        <v>2124.8000000000002</v>
      </c>
      <c r="J15" s="6" t="s">
        <v>141</v>
      </c>
      <c r="K15" s="8">
        <v>691</v>
      </c>
      <c r="L15" s="34">
        <v>0.98</v>
      </c>
      <c r="M15" s="6">
        <v>106</v>
      </c>
      <c r="N15" s="97">
        <f t="shared" si="0"/>
        <v>2082.3040000000001</v>
      </c>
      <c r="O15" s="97">
        <v>4625</v>
      </c>
      <c r="P15" s="6">
        <v>3447</v>
      </c>
      <c r="Q15" s="6">
        <v>1072</v>
      </c>
      <c r="R15" s="19" t="s">
        <v>141</v>
      </c>
      <c r="S15" s="8"/>
      <c r="T15" s="2"/>
      <c r="U15" s="2"/>
      <c r="V15" s="2"/>
      <c r="W15" s="1"/>
      <c r="X15" s="1"/>
      <c r="Y15" s="1"/>
      <c r="Z15" s="33"/>
      <c r="AA15" s="1"/>
      <c r="AB15" s="1"/>
      <c r="AC15" s="33"/>
      <c r="AD15" s="1"/>
    </row>
    <row r="16" spans="1:30" x14ac:dyDescent="0.25">
      <c r="A16" s="189"/>
      <c r="B16" s="188"/>
      <c r="C16" s="6">
        <v>37</v>
      </c>
      <c r="D16" s="48">
        <v>16</v>
      </c>
      <c r="E16" s="49" t="s">
        <v>32</v>
      </c>
      <c r="F16" s="9" t="s">
        <v>71</v>
      </c>
      <c r="G16" s="6">
        <v>1976</v>
      </c>
      <c r="H16" s="6">
        <v>9</v>
      </c>
      <c r="I16" s="6">
        <v>8035.3</v>
      </c>
      <c r="J16" s="6" t="s">
        <v>141</v>
      </c>
      <c r="K16" s="8">
        <v>1272</v>
      </c>
      <c r="L16" s="34">
        <v>0.98</v>
      </c>
      <c r="M16" s="6">
        <v>402</v>
      </c>
      <c r="N16" s="97">
        <f t="shared" si="0"/>
        <v>7874.5940000000001</v>
      </c>
      <c r="O16" s="97">
        <v>9131</v>
      </c>
      <c r="P16" s="6">
        <v>7869</v>
      </c>
      <c r="Q16" s="19" t="s">
        <v>141</v>
      </c>
      <c r="R16" s="19" t="s">
        <v>141</v>
      </c>
      <c r="S16" s="8"/>
      <c r="T16" s="2"/>
      <c r="U16" s="2"/>
      <c r="V16" s="2"/>
      <c r="W16" s="1"/>
      <c r="X16" s="1"/>
      <c r="Y16" s="1"/>
      <c r="Z16" s="33"/>
      <c r="AA16" s="1"/>
      <c r="AB16" s="1"/>
      <c r="AC16" s="33"/>
      <c r="AD16" s="1"/>
    </row>
    <row r="17" spans="1:30" x14ac:dyDescent="0.25">
      <c r="A17" s="189"/>
      <c r="B17" s="188"/>
      <c r="C17" s="6">
        <v>36</v>
      </c>
      <c r="D17" s="48">
        <v>19</v>
      </c>
      <c r="E17" s="49" t="s">
        <v>33</v>
      </c>
      <c r="F17" s="9" t="s">
        <v>71</v>
      </c>
      <c r="G17" s="6">
        <v>1976</v>
      </c>
      <c r="H17" s="6">
        <v>5</v>
      </c>
      <c r="I17" s="6">
        <v>4440.8999999999996</v>
      </c>
      <c r="J17" s="6" t="s">
        <v>141</v>
      </c>
      <c r="K17" s="8">
        <v>1097.7</v>
      </c>
      <c r="L17" s="34">
        <v>1.36</v>
      </c>
      <c r="M17" s="6">
        <v>222</v>
      </c>
      <c r="N17" s="97">
        <f t="shared" si="0"/>
        <v>6039.6239999999998</v>
      </c>
      <c r="O17" s="97" t="s">
        <v>163</v>
      </c>
      <c r="P17" s="6">
        <v>4395</v>
      </c>
      <c r="Q17" s="6">
        <v>680</v>
      </c>
      <c r="R17" s="6">
        <v>1732</v>
      </c>
      <c r="S17" s="8"/>
      <c r="T17" s="2"/>
      <c r="U17" s="2"/>
      <c r="V17" s="2"/>
      <c r="W17" s="1"/>
      <c r="X17" s="1"/>
      <c r="Y17" s="1"/>
      <c r="Z17" s="33"/>
      <c r="AA17" s="1"/>
      <c r="AB17" s="1"/>
      <c r="AC17" s="33"/>
      <c r="AD17" s="1"/>
    </row>
    <row r="18" spans="1:30" x14ac:dyDescent="0.25">
      <c r="A18" s="189"/>
      <c r="B18" s="188"/>
      <c r="C18" s="6">
        <v>3</v>
      </c>
      <c r="D18" s="70">
        <v>22</v>
      </c>
      <c r="E18" s="71" t="s">
        <v>34</v>
      </c>
      <c r="F18" s="9" t="s">
        <v>71</v>
      </c>
      <c r="G18" s="6">
        <v>1976</v>
      </c>
      <c r="H18" s="6">
        <v>5</v>
      </c>
      <c r="I18" s="6">
        <v>4371.3999999999996</v>
      </c>
      <c r="J18" s="6">
        <v>37.6</v>
      </c>
      <c r="K18" s="8">
        <v>1119</v>
      </c>
      <c r="L18" s="34">
        <v>1.36</v>
      </c>
      <c r="M18" s="6">
        <v>220</v>
      </c>
      <c r="N18" s="97">
        <f t="shared" si="0"/>
        <v>5945.1040000000003</v>
      </c>
      <c r="O18" s="97">
        <v>7614</v>
      </c>
      <c r="P18" s="6">
        <v>5638</v>
      </c>
      <c r="Q18" s="6">
        <v>328</v>
      </c>
      <c r="R18" s="19" t="s">
        <v>141</v>
      </c>
      <c r="S18" s="8"/>
      <c r="T18" s="2"/>
      <c r="U18" s="2"/>
      <c r="V18" s="2"/>
      <c r="W18" s="1"/>
      <c r="X18" s="1"/>
      <c r="Y18" s="1"/>
      <c r="Z18" s="33"/>
      <c r="AA18" s="1"/>
      <c r="AB18" s="1"/>
      <c r="AC18" s="33"/>
      <c r="AD18" s="1"/>
    </row>
    <row r="19" spans="1:30" x14ac:dyDescent="0.25">
      <c r="A19" s="189"/>
      <c r="B19" s="188"/>
      <c r="C19" s="6">
        <v>1</v>
      </c>
      <c r="D19" s="70">
        <v>25</v>
      </c>
      <c r="E19" s="71" t="s">
        <v>35</v>
      </c>
      <c r="F19" s="9" t="s">
        <v>71</v>
      </c>
      <c r="G19" s="6">
        <v>1976</v>
      </c>
      <c r="H19" s="6">
        <v>5</v>
      </c>
      <c r="I19" s="6">
        <v>2619.6999999999998</v>
      </c>
      <c r="J19" s="6">
        <v>112.8</v>
      </c>
      <c r="K19" s="8">
        <v>709</v>
      </c>
      <c r="L19" s="34">
        <v>1.36</v>
      </c>
      <c r="M19" s="6">
        <v>137</v>
      </c>
      <c r="N19" s="97">
        <f t="shared" si="0"/>
        <v>3562.7919999999999</v>
      </c>
      <c r="O19" s="97">
        <v>2770</v>
      </c>
      <c r="P19" s="6">
        <v>2965</v>
      </c>
      <c r="Q19" s="19" t="s">
        <v>141</v>
      </c>
      <c r="R19" s="19" t="s">
        <v>141</v>
      </c>
      <c r="S19" s="8"/>
      <c r="T19" s="2"/>
      <c r="U19" s="2"/>
      <c r="V19" s="2"/>
      <c r="W19" s="1"/>
      <c r="X19" s="1"/>
      <c r="Y19" s="1"/>
      <c r="Z19" s="33"/>
      <c r="AA19" s="1"/>
      <c r="AB19" s="1"/>
      <c r="AC19" s="33"/>
      <c r="AD19" s="1"/>
    </row>
    <row r="20" spans="1:30" x14ac:dyDescent="0.25">
      <c r="A20" s="189"/>
      <c r="B20" s="188"/>
      <c r="C20" s="6">
        <v>4</v>
      </c>
      <c r="D20" s="70">
        <v>26</v>
      </c>
      <c r="E20" s="71" t="s">
        <v>36</v>
      </c>
      <c r="F20" s="9" t="s">
        <v>71</v>
      </c>
      <c r="G20" s="6">
        <v>1977</v>
      </c>
      <c r="H20" s="6">
        <v>5</v>
      </c>
      <c r="I20" s="6">
        <v>4181.1000000000004</v>
      </c>
      <c r="J20" s="6">
        <v>37.6</v>
      </c>
      <c r="K20" s="8">
        <v>1016</v>
      </c>
      <c r="L20" s="34">
        <v>1.36</v>
      </c>
      <c r="M20" s="6">
        <v>211</v>
      </c>
      <c r="N20" s="97">
        <f t="shared" si="0"/>
        <v>5686.2960000000012</v>
      </c>
      <c r="O20" s="97">
        <v>4505</v>
      </c>
      <c r="P20" s="6">
        <v>4011</v>
      </c>
      <c r="Q20" s="6">
        <v>431</v>
      </c>
      <c r="R20" s="19" t="s">
        <v>141</v>
      </c>
      <c r="S20" s="8"/>
      <c r="T20" s="2"/>
      <c r="U20" s="2"/>
      <c r="V20" s="2"/>
      <c r="W20" s="1"/>
      <c r="X20" s="1"/>
      <c r="Y20" s="1"/>
      <c r="Z20" s="33"/>
      <c r="AA20" s="1"/>
      <c r="AB20" s="1"/>
      <c r="AC20" s="33"/>
      <c r="AD20" s="1"/>
    </row>
    <row r="21" spans="1:30" x14ac:dyDescent="0.25">
      <c r="A21" s="189"/>
      <c r="B21" s="188"/>
      <c r="C21" s="6">
        <v>6</v>
      </c>
      <c r="D21" s="70">
        <v>27</v>
      </c>
      <c r="E21" s="71" t="s">
        <v>37</v>
      </c>
      <c r="F21" s="9" t="s">
        <v>71</v>
      </c>
      <c r="G21" s="6">
        <v>1977</v>
      </c>
      <c r="H21" s="6">
        <v>9</v>
      </c>
      <c r="I21" s="6">
        <v>8114.8</v>
      </c>
      <c r="J21" s="6" t="s">
        <v>141</v>
      </c>
      <c r="K21" s="8">
        <v>1275</v>
      </c>
      <c r="L21" s="34">
        <v>0.98</v>
      </c>
      <c r="M21" s="6">
        <v>406</v>
      </c>
      <c r="N21" s="97">
        <f t="shared" si="0"/>
        <v>7952.5039999999999</v>
      </c>
      <c r="O21" s="97">
        <v>3992</v>
      </c>
      <c r="P21" s="6">
        <v>6707</v>
      </c>
      <c r="Q21" s="6">
        <v>878</v>
      </c>
      <c r="R21" s="19" t="s">
        <v>141</v>
      </c>
      <c r="S21" s="8"/>
      <c r="T21" s="2"/>
      <c r="U21" s="2"/>
      <c r="V21" s="2"/>
      <c r="W21" s="1"/>
      <c r="X21" s="1"/>
      <c r="Y21" s="1"/>
      <c r="Z21" s="33"/>
      <c r="AA21" s="1"/>
      <c r="AB21" s="1"/>
      <c r="AC21" s="33"/>
      <c r="AD21" s="1"/>
    </row>
    <row r="22" spans="1:30" x14ac:dyDescent="0.25">
      <c r="A22" s="189"/>
      <c r="B22" s="188"/>
      <c r="C22" s="6">
        <v>9</v>
      </c>
      <c r="D22" s="70">
        <v>28</v>
      </c>
      <c r="E22" s="71" t="s">
        <v>38</v>
      </c>
      <c r="F22" s="9" t="s">
        <v>71</v>
      </c>
      <c r="G22" s="6">
        <v>1991</v>
      </c>
      <c r="H22" s="6">
        <v>5</v>
      </c>
      <c r="I22" s="6">
        <v>2725.4</v>
      </c>
      <c r="J22" s="6" t="s">
        <v>141</v>
      </c>
      <c r="K22" s="8">
        <v>714</v>
      </c>
      <c r="L22" s="34">
        <v>1.32</v>
      </c>
      <c r="M22" s="6">
        <v>136</v>
      </c>
      <c r="N22" s="97">
        <f t="shared" si="0"/>
        <v>3597.5280000000002</v>
      </c>
      <c r="O22" s="97" t="s">
        <v>163</v>
      </c>
      <c r="P22" s="6">
        <v>2489</v>
      </c>
      <c r="Q22" s="19" t="s">
        <v>141</v>
      </c>
      <c r="R22" s="19" t="s">
        <v>141</v>
      </c>
      <c r="S22" s="8"/>
      <c r="T22" s="2"/>
      <c r="U22" s="2"/>
      <c r="V22" s="2"/>
      <c r="W22" s="1"/>
      <c r="X22" s="1"/>
      <c r="Y22" s="1"/>
      <c r="Z22" s="33"/>
      <c r="AA22" s="1"/>
      <c r="AB22" s="1"/>
      <c r="AC22" s="33"/>
      <c r="AD22" s="1"/>
    </row>
    <row r="23" spans="1:30" x14ac:dyDescent="0.25">
      <c r="A23" s="189"/>
      <c r="B23" s="188"/>
      <c r="C23" s="6">
        <v>10</v>
      </c>
      <c r="D23" s="70">
        <v>29</v>
      </c>
      <c r="E23" s="71" t="s">
        <v>39</v>
      </c>
      <c r="F23" s="9" t="s">
        <v>71</v>
      </c>
      <c r="G23" s="6">
        <v>1979</v>
      </c>
      <c r="H23" s="6">
        <v>5</v>
      </c>
      <c r="I23" s="6">
        <f>4159.9-J23</f>
        <v>4009.4999999999995</v>
      </c>
      <c r="J23" s="6">
        <f>4*37.6</f>
        <v>150.4</v>
      </c>
      <c r="K23" s="8">
        <v>1065</v>
      </c>
      <c r="L23" s="34">
        <v>1.36</v>
      </c>
      <c r="M23" s="6">
        <v>208</v>
      </c>
      <c r="N23" s="97">
        <f t="shared" si="0"/>
        <v>5452.92</v>
      </c>
      <c r="O23" s="97">
        <v>3835</v>
      </c>
      <c r="P23" s="6">
        <v>3896</v>
      </c>
      <c r="Q23" s="6">
        <v>333</v>
      </c>
      <c r="R23" s="19" t="s">
        <v>141</v>
      </c>
      <c r="S23" s="8"/>
      <c r="T23" s="2"/>
      <c r="U23" s="2"/>
      <c r="V23" s="2"/>
      <c r="W23" s="1"/>
      <c r="X23" s="1"/>
      <c r="Y23" s="1"/>
      <c r="Z23" s="33"/>
      <c r="AA23" s="1"/>
      <c r="AB23" s="1"/>
      <c r="AC23" s="33"/>
      <c r="AD23" s="1"/>
    </row>
    <row r="24" spans="1:30" x14ac:dyDescent="0.25">
      <c r="A24" s="189"/>
      <c r="B24" s="188"/>
      <c r="C24" s="6">
        <v>11</v>
      </c>
      <c r="D24" s="70">
        <v>31</v>
      </c>
      <c r="E24" s="71" t="s">
        <v>40</v>
      </c>
      <c r="F24" s="9" t="s">
        <v>71</v>
      </c>
      <c r="G24" s="6">
        <v>1979</v>
      </c>
      <c r="H24" s="6">
        <v>9</v>
      </c>
      <c r="I24" s="6">
        <f>8120.1-J24</f>
        <v>8007.3</v>
      </c>
      <c r="J24" s="6">
        <f>3*37.6</f>
        <v>112.80000000000001</v>
      </c>
      <c r="K24" s="8">
        <v>1313</v>
      </c>
      <c r="L24" s="34">
        <v>0.98</v>
      </c>
      <c r="M24" s="6">
        <v>406</v>
      </c>
      <c r="N24" s="97">
        <f t="shared" si="0"/>
        <v>7847.1540000000005</v>
      </c>
      <c r="O24" s="97">
        <v>8898</v>
      </c>
      <c r="P24" s="6">
        <v>7800</v>
      </c>
      <c r="Q24" s="6">
        <v>1292</v>
      </c>
      <c r="R24" s="6">
        <v>1253</v>
      </c>
      <c r="S24" s="8"/>
      <c r="T24" s="2"/>
      <c r="U24" s="2"/>
      <c r="V24" s="2"/>
      <c r="W24" s="1"/>
      <c r="X24" s="1"/>
      <c r="Y24" s="1"/>
      <c r="Z24" s="33"/>
      <c r="AA24" s="1"/>
      <c r="AB24" s="1"/>
      <c r="AC24" s="33"/>
      <c r="AD24" s="1"/>
    </row>
    <row r="25" spans="1:30" x14ac:dyDescent="0.25">
      <c r="A25" s="189"/>
      <c r="B25" s="188"/>
      <c r="C25" s="6">
        <v>13</v>
      </c>
      <c r="D25" s="70">
        <v>32</v>
      </c>
      <c r="E25" s="71" t="s">
        <v>41</v>
      </c>
      <c r="F25" s="9" t="s">
        <v>71</v>
      </c>
      <c r="G25" s="6">
        <v>1988</v>
      </c>
      <c r="H25" s="6">
        <v>5</v>
      </c>
      <c r="I25" s="6">
        <f>2770.5-J25</f>
        <v>2544.9</v>
      </c>
      <c r="J25" s="6">
        <f>6*37.6</f>
        <v>225.60000000000002</v>
      </c>
      <c r="K25" s="8">
        <v>709</v>
      </c>
      <c r="L25" s="34">
        <v>1.32</v>
      </c>
      <c r="M25" s="6">
        <v>139</v>
      </c>
      <c r="N25" s="97">
        <f t="shared" si="0"/>
        <v>3359.2680000000005</v>
      </c>
      <c r="O25" s="97">
        <v>2223</v>
      </c>
      <c r="P25" s="6">
        <v>2436</v>
      </c>
      <c r="Q25" s="19" t="s">
        <v>141</v>
      </c>
      <c r="R25" s="6">
        <v>2436</v>
      </c>
      <c r="S25" s="8"/>
      <c r="T25" s="2"/>
      <c r="U25" s="2"/>
      <c r="V25" s="2"/>
      <c r="W25" s="1"/>
      <c r="X25" s="1"/>
      <c r="Y25" s="1"/>
      <c r="Z25" s="33"/>
      <c r="AA25" s="1"/>
      <c r="AB25" s="1"/>
      <c r="AC25" s="33"/>
      <c r="AD25" s="1"/>
    </row>
    <row r="26" spans="1:30" x14ac:dyDescent="0.25">
      <c r="A26" s="189"/>
      <c r="B26" s="188"/>
      <c r="C26" s="6">
        <v>16</v>
      </c>
      <c r="D26" s="72">
        <v>33</v>
      </c>
      <c r="E26" s="22" t="s">
        <v>42</v>
      </c>
      <c r="F26" s="9" t="s">
        <v>71</v>
      </c>
      <c r="G26" s="6">
        <v>1981</v>
      </c>
      <c r="H26" s="6">
        <v>5</v>
      </c>
      <c r="I26" s="6">
        <f>4227.1-J26</f>
        <v>4039.1000000000004</v>
      </c>
      <c r="J26" s="6">
        <f>5*37.6</f>
        <v>188</v>
      </c>
      <c r="K26" s="8">
        <v>1014</v>
      </c>
      <c r="L26" s="34">
        <v>1.36</v>
      </c>
      <c r="M26" s="6">
        <v>211</v>
      </c>
      <c r="N26" s="97">
        <f t="shared" si="0"/>
        <v>5493.1760000000013</v>
      </c>
      <c r="O26" s="97" t="s">
        <v>163</v>
      </c>
      <c r="P26" s="6">
        <v>3420</v>
      </c>
      <c r="Q26" s="6">
        <v>456</v>
      </c>
      <c r="R26" s="6">
        <v>3091</v>
      </c>
      <c r="S26" s="8"/>
      <c r="T26" s="2"/>
      <c r="U26" s="2"/>
      <c r="V26" s="2"/>
      <c r="W26" s="1"/>
      <c r="X26" s="1"/>
      <c r="Y26" s="1"/>
      <c r="Z26" s="33"/>
      <c r="AA26" s="1"/>
      <c r="AB26" s="1"/>
      <c r="AC26" s="33"/>
      <c r="AD26" s="1"/>
    </row>
    <row r="27" spans="1:30" x14ac:dyDescent="0.25">
      <c r="A27" s="189"/>
      <c r="B27" s="188"/>
      <c r="C27" s="6">
        <v>17</v>
      </c>
      <c r="D27" s="72">
        <v>35</v>
      </c>
      <c r="E27" s="22" t="s">
        <v>43</v>
      </c>
      <c r="F27" s="9" t="s">
        <v>71</v>
      </c>
      <c r="G27" s="6">
        <v>1980</v>
      </c>
      <c r="H27" s="6">
        <v>12</v>
      </c>
      <c r="I27" s="6">
        <f>4591.4-J27</f>
        <v>4478.5999999999995</v>
      </c>
      <c r="J27" s="6">
        <f>3*37.6</f>
        <v>112.80000000000001</v>
      </c>
      <c r="K27" s="8">
        <v>507.7</v>
      </c>
      <c r="L27" s="34">
        <v>0.94</v>
      </c>
      <c r="M27" s="6">
        <v>230</v>
      </c>
      <c r="N27" s="97">
        <f t="shared" si="0"/>
        <v>4209.8839999999991</v>
      </c>
      <c r="O27" s="97" t="s">
        <v>163</v>
      </c>
      <c r="P27" s="6">
        <v>10555</v>
      </c>
      <c r="Q27" s="6">
        <v>763</v>
      </c>
      <c r="R27" s="6">
        <v>3474</v>
      </c>
      <c r="S27" s="8"/>
      <c r="T27" s="2"/>
      <c r="U27" s="2"/>
      <c r="V27" s="2"/>
      <c r="W27" s="1"/>
      <c r="X27" s="1"/>
      <c r="Y27" s="1"/>
      <c r="Z27" s="33"/>
      <c r="AA27" s="1"/>
      <c r="AB27" s="1"/>
      <c r="AC27" s="33"/>
      <c r="AD27" s="1"/>
    </row>
    <row r="28" spans="1:30" x14ac:dyDescent="0.25">
      <c r="A28" s="189"/>
      <c r="B28" s="188"/>
      <c r="C28" s="6">
        <v>17</v>
      </c>
      <c r="D28" s="72">
        <v>36</v>
      </c>
      <c r="E28" s="22" t="s">
        <v>44</v>
      </c>
      <c r="F28" s="9" t="s">
        <v>71</v>
      </c>
      <c r="G28" s="6">
        <v>1983</v>
      </c>
      <c r="H28" s="6">
        <v>12</v>
      </c>
      <c r="I28" s="6">
        <v>4024.9</v>
      </c>
      <c r="J28" s="6" t="s">
        <v>141</v>
      </c>
      <c r="K28" s="8">
        <v>649</v>
      </c>
      <c r="L28" s="34">
        <v>0.94</v>
      </c>
      <c r="M28" s="6">
        <v>201</v>
      </c>
      <c r="N28" s="97">
        <f t="shared" si="0"/>
        <v>3783.4059999999999</v>
      </c>
      <c r="O28" s="97">
        <v>2670</v>
      </c>
      <c r="P28" s="19" t="s">
        <v>141</v>
      </c>
      <c r="Q28" s="19" t="s">
        <v>141</v>
      </c>
      <c r="R28" s="19" t="s">
        <v>141</v>
      </c>
      <c r="S28" s="8"/>
      <c r="T28" s="2"/>
      <c r="U28" s="2"/>
      <c r="V28" s="2"/>
      <c r="W28" s="1"/>
      <c r="X28" s="1"/>
      <c r="Y28" s="1"/>
      <c r="Z28" s="33"/>
      <c r="AA28" s="1"/>
      <c r="AB28" s="1"/>
      <c r="AC28" s="33"/>
      <c r="AD28" s="1"/>
    </row>
    <row r="29" spans="1:30" x14ac:dyDescent="0.25">
      <c r="A29" s="189"/>
      <c r="B29" s="188"/>
      <c r="C29" s="6">
        <v>15</v>
      </c>
      <c r="D29" s="72">
        <v>39</v>
      </c>
      <c r="E29" s="22" t="s">
        <v>45</v>
      </c>
      <c r="F29" s="9" t="s">
        <v>71</v>
      </c>
      <c r="G29" s="6">
        <v>1979</v>
      </c>
      <c r="H29" s="6">
        <v>5</v>
      </c>
      <c r="I29" s="6">
        <v>4433</v>
      </c>
      <c r="J29" s="6" t="s">
        <v>141</v>
      </c>
      <c r="K29" s="8">
        <v>1093.4000000000001</v>
      </c>
      <c r="L29" s="34">
        <v>1.36</v>
      </c>
      <c r="M29" s="6">
        <v>222</v>
      </c>
      <c r="N29" s="97">
        <f t="shared" si="0"/>
        <v>6028.88</v>
      </c>
      <c r="O29" s="97" t="s">
        <v>163</v>
      </c>
      <c r="P29" s="6">
        <v>6065</v>
      </c>
      <c r="Q29" s="6">
        <v>739</v>
      </c>
      <c r="R29" s="6">
        <v>1528</v>
      </c>
      <c r="S29" s="8"/>
      <c r="T29" s="2"/>
      <c r="U29" s="2"/>
      <c r="V29" s="2"/>
      <c r="W29" s="1"/>
      <c r="X29" s="1"/>
      <c r="Y29" s="1"/>
      <c r="Z29" s="33"/>
      <c r="AA29" s="1"/>
      <c r="AB29" s="1"/>
      <c r="AC29" s="33"/>
      <c r="AD29" s="1"/>
    </row>
    <row r="30" spans="1:30" x14ac:dyDescent="0.25">
      <c r="A30" s="189"/>
      <c r="B30" s="188"/>
      <c r="C30" s="6">
        <v>26</v>
      </c>
      <c r="D30" s="72">
        <v>42</v>
      </c>
      <c r="E30" s="22" t="s">
        <v>46</v>
      </c>
      <c r="F30" s="9" t="s">
        <v>71</v>
      </c>
      <c r="G30" s="6">
        <v>1978</v>
      </c>
      <c r="H30" s="6">
        <v>9</v>
      </c>
      <c r="I30" s="6">
        <v>11985.1</v>
      </c>
      <c r="J30" s="6" t="s">
        <v>141</v>
      </c>
      <c r="K30" s="8">
        <v>1957</v>
      </c>
      <c r="L30" s="34">
        <v>0.98</v>
      </c>
      <c r="M30" s="6">
        <v>599</v>
      </c>
      <c r="N30" s="97">
        <f t="shared" si="0"/>
        <v>11745.398000000001</v>
      </c>
      <c r="O30" s="97">
        <v>19697</v>
      </c>
      <c r="P30" s="6">
        <v>9837</v>
      </c>
      <c r="Q30" s="6">
        <v>132</v>
      </c>
      <c r="R30" s="19" t="s">
        <v>141</v>
      </c>
      <c r="S30" s="8"/>
      <c r="T30" s="2"/>
      <c r="U30" s="2"/>
      <c r="V30" s="2"/>
      <c r="W30" s="1"/>
      <c r="X30" s="1"/>
      <c r="Y30" s="1"/>
      <c r="Z30" s="33"/>
      <c r="AA30" s="1"/>
      <c r="AB30" s="1"/>
      <c r="AC30" s="33"/>
      <c r="AD30" s="1"/>
    </row>
    <row r="31" spans="1:30" x14ac:dyDescent="0.25">
      <c r="A31" s="189"/>
      <c r="B31" s="188"/>
      <c r="C31" s="6">
        <v>29</v>
      </c>
      <c r="D31" s="72">
        <v>44</v>
      </c>
      <c r="E31" s="22" t="s">
        <v>47</v>
      </c>
      <c r="F31" s="9" t="s">
        <v>71</v>
      </c>
      <c r="G31" s="6">
        <v>1978</v>
      </c>
      <c r="H31" s="6">
        <v>5</v>
      </c>
      <c r="I31" s="6">
        <v>4418.5</v>
      </c>
      <c r="J31" s="6" t="s">
        <v>141</v>
      </c>
      <c r="K31" s="8">
        <v>1092</v>
      </c>
      <c r="L31" s="34">
        <v>1.36</v>
      </c>
      <c r="M31" s="6">
        <v>221</v>
      </c>
      <c r="N31" s="97">
        <f t="shared" si="0"/>
        <v>6009.1600000000008</v>
      </c>
      <c r="O31" s="97" t="s">
        <v>163</v>
      </c>
      <c r="P31" s="6">
        <v>4603</v>
      </c>
      <c r="Q31" s="6">
        <v>292</v>
      </c>
      <c r="R31" s="19" t="s">
        <v>141</v>
      </c>
      <c r="S31" s="8"/>
      <c r="T31" s="2"/>
      <c r="U31" s="2"/>
      <c r="V31" s="2"/>
      <c r="W31" s="32"/>
      <c r="X31" s="1"/>
      <c r="Y31" s="1"/>
      <c r="Z31" s="33"/>
      <c r="AA31" s="1"/>
      <c r="AB31" s="1"/>
      <c r="AC31" s="33"/>
      <c r="AD31" s="1"/>
    </row>
    <row r="32" spans="1:30" x14ac:dyDescent="0.25">
      <c r="A32" s="189"/>
      <c r="B32" s="188"/>
      <c r="C32" s="6">
        <v>79</v>
      </c>
      <c r="D32" s="72">
        <v>45</v>
      </c>
      <c r="E32" s="22" t="s">
        <v>48</v>
      </c>
      <c r="F32" s="9" t="s">
        <v>71</v>
      </c>
      <c r="G32" s="6">
        <v>1989</v>
      </c>
      <c r="H32" s="6">
        <v>9</v>
      </c>
      <c r="I32" s="6">
        <v>5598.2</v>
      </c>
      <c r="J32" s="6" t="s">
        <v>141</v>
      </c>
      <c r="K32" s="8">
        <v>899.4</v>
      </c>
      <c r="L32" s="34">
        <v>0.85</v>
      </c>
      <c r="M32" s="6">
        <v>280</v>
      </c>
      <c r="N32" s="97">
        <f t="shared" si="0"/>
        <v>4758.4699999999993</v>
      </c>
      <c r="O32" s="97" t="s">
        <v>163</v>
      </c>
      <c r="P32" s="6">
        <v>8940</v>
      </c>
      <c r="Q32" s="19" t="s">
        <v>141</v>
      </c>
      <c r="R32" s="19" t="s">
        <v>141</v>
      </c>
      <c r="S32" s="8"/>
      <c r="T32" s="2"/>
      <c r="U32" s="2"/>
      <c r="V32" s="2"/>
      <c r="W32" s="32"/>
      <c r="X32" s="1"/>
      <c r="Y32" s="1"/>
      <c r="Z32" s="33"/>
      <c r="AA32" s="1"/>
      <c r="AB32" s="1"/>
      <c r="AC32" s="33"/>
      <c r="AD32" s="1"/>
    </row>
    <row r="33" spans="1:30" x14ac:dyDescent="0.25">
      <c r="A33" s="189"/>
      <c r="B33" s="188"/>
      <c r="C33" s="6">
        <v>79</v>
      </c>
      <c r="D33" s="72">
        <v>46</v>
      </c>
      <c r="E33" s="22" t="s">
        <v>49</v>
      </c>
      <c r="F33" s="9" t="s">
        <v>72</v>
      </c>
      <c r="G33" s="6">
        <v>1989</v>
      </c>
      <c r="H33" s="6">
        <v>9</v>
      </c>
      <c r="I33" s="6">
        <f>5270.6-J33</f>
        <v>5195.4000000000005</v>
      </c>
      <c r="J33" s="6">
        <f>37.6*2</f>
        <v>75.2</v>
      </c>
      <c r="K33" s="8">
        <v>1047</v>
      </c>
      <c r="L33" s="34">
        <v>0.85</v>
      </c>
      <c r="M33" s="6">
        <v>264</v>
      </c>
      <c r="N33" s="97">
        <f t="shared" si="0"/>
        <v>4416.09</v>
      </c>
      <c r="O33" s="97" t="s">
        <v>163</v>
      </c>
      <c r="P33" s="19" t="s">
        <v>141</v>
      </c>
      <c r="Q33" s="19" t="s">
        <v>141</v>
      </c>
      <c r="R33" s="19" t="s">
        <v>141</v>
      </c>
      <c r="S33" s="8"/>
      <c r="T33" s="2"/>
      <c r="U33" s="2"/>
      <c r="V33" s="2"/>
      <c r="W33" s="32"/>
      <c r="X33" s="1"/>
      <c r="Y33" s="1"/>
      <c r="Z33" s="33"/>
      <c r="AA33" s="1"/>
      <c r="AB33" s="1"/>
      <c r="AC33" s="33"/>
      <c r="AD33" s="1"/>
    </row>
    <row r="34" spans="1:30" x14ac:dyDescent="0.25">
      <c r="A34" s="189"/>
      <c r="B34" s="188"/>
      <c r="C34" s="6">
        <v>79</v>
      </c>
      <c r="D34" s="72">
        <v>47</v>
      </c>
      <c r="E34" s="22" t="s">
        <v>50</v>
      </c>
      <c r="F34" s="9" t="s">
        <v>73</v>
      </c>
      <c r="G34" s="6">
        <v>1981</v>
      </c>
      <c r="H34" s="6">
        <v>9</v>
      </c>
      <c r="I34" s="6">
        <v>5270.6</v>
      </c>
      <c r="J34" s="6" t="s">
        <v>141</v>
      </c>
      <c r="K34" s="8">
        <v>1047</v>
      </c>
      <c r="L34" s="34">
        <v>0.98</v>
      </c>
      <c r="M34" s="6">
        <v>264</v>
      </c>
      <c r="N34" s="97">
        <f t="shared" si="0"/>
        <v>5165.1880000000001</v>
      </c>
      <c r="O34" s="97">
        <v>4356</v>
      </c>
      <c r="P34" s="19" t="s">
        <v>141</v>
      </c>
      <c r="Q34" s="19" t="s">
        <v>141</v>
      </c>
      <c r="R34" s="19" t="s">
        <v>141</v>
      </c>
      <c r="S34" s="8"/>
      <c r="T34" s="2"/>
      <c r="U34" s="2"/>
      <c r="V34" s="2"/>
      <c r="W34" s="32"/>
      <c r="X34" s="1"/>
      <c r="Y34" s="1"/>
      <c r="Z34" s="33"/>
      <c r="AA34" s="1"/>
      <c r="AB34" s="1"/>
      <c r="AC34" s="33"/>
      <c r="AD34" s="1"/>
    </row>
    <row r="35" spans="1:30" x14ac:dyDescent="0.25">
      <c r="A35" s="189"/>
      <c r="B35" s="188"/>
      <c r="C35" s="6">
        <v>79</v>
      </c>
      <c r="D35" s="72">
        <v>48</v>
      </c>
      <c r="E35" s="22" t="s">
        <v>51</v>
      </c>
      <c r="F35" s="9" t="s">
        <v>73</v>
      </c>
      <c r="G35" s="6">
        <v>1981</v>
      </c>
      <c r="H35" s="6">
        <v>9</v>
      </c>
      <c r="I35" s="6">
        <f>4617.3-J35</f>
        <v>4504.5</v>
      </c>
      <c r="J35" s="6">
        <f>3*37.6</f>
        <v>112.80000000000001</v>
      </c>
      <c r="K35" s="8">
        <v>1047</v>
      </c>
      <c r="L35" s="34">
        <v>0.98</v>
      </c>
      <c r="M35" s="6">
        <v>231</v>
      </c>
      <c r="N35" s="97">
        <f t="shared" si="0"/>
        <v>4414.41</v>
      </c>
      <c r="O35" s="97">
        <v>4356</v>
      </c>
      <c r="P35" s="19" t="s">
        <v>141</v>
      </c>
      <c r="Q35" s="19" t="s">
        <v>141</v>
      </c>
      <c r="R35" s="19" t="s">
        <v>141</v>
      </c>
      <c r="S35" s="8"/>
      <c r="T35" s="2"/>
      <c r="U35" s="2"/>
      <c r="V35" s="2"/>
      <c r="W35" s="1"/>
      <c r="X35" s="1"/>
      <c r="Y35" s="1"/>
      <c r="Z35" s="33"/>
      <c r="AA35" s="1"/>
      <c r="AB35" s="1"/>
      <c r="AC35" s="33"/>
      <c r="AD35" s="1"/>
    </row>
    <row r="36" spans="1:30" x14ac:dyDescent="0.25">
      <c r="A36" s="189"/>
      <c r="B36" s="188"/>
      <c r="C36" s="6">
        <v>71</v>
      </c>
      <c r="D36" s="72">
        <v>50</v>
      </c>
      <c r="E36" s="22" t="s">
        <v>52</v>
      </c>
      <c r="F36" s="9" t="s">
        <v>71</v>
      </c>
      <c r="G36" s="6">
        <v>1978</v>
      </c>
      <c r="H36" s="6">
        <v>9</v>
      </c>
      <c r="I36" s="6">
        <v>8086.4</v>
      </c>
      <c r="J36" s="6" t="s">
        <v>141</v>
      </c>
      <c r="K36" s="8">
        <v>1276.5</v>
      </c>
      <c r="L36" s="34">
        <v>0.98</v>
      </c>
      <c r="M36" s="6">
        <v>404</v>
      </c>
      <c r="N36" s="97">
        <f t="shared" si="0"/>
        <v>7924.6719999999996</v>
      </c>
      <c r="O36" s="97">
        <v>8847</v>
      </c>
      <c r="P36" s="6">
        <v>8349</v>
      </c>
      <c r="Q36" s="19" t="s">
        <v>141</v>
      </c>
      <c r="R36" s="19" t="s">
        <v>141</v>
      </c>
      <c r="S36" s="8"/>
      <c r="T36" s="2"/>
      <c r="U36" s="2"/>
      <c r="V36" s="2"/>
      <c r="W36" s="1"/>
      <c r="X36" s="1"/>
      <c r="Y36" s="1"/>
      <c r="Z36" s="33"/>
      <c r="AA36" s="1"/>
      <c r="AB36" s="1"/>
      <c r="AC36" s="33"/>
      <c r="AD36" s="1"/>
    </row>
    <row r="37" spans="1:30" x14ac:dyDescent="0.25">
      <c r="A37" s="189"/>
      <c r="B37" s="188"/>
      <c r="C37" s="6">
        <v>74</v>
      </c>
      <c r="D37" s="72">
        <v>51</v>
      </c>
      <c r="E37" s="22" t="s">
        <v>53</v>
      </c>
      <c r="F37" s="9" t="s">
        <v>71</v>
      </c>
      <c r="G37" s="6">
        <v>1978</v>
      </c>
      <c r="H37" s="6">
        <v>9</v>
      </c>
      <c r="I37" s="6">
        <f>12070.1-J37</f>
        <v>12032.5</v>
      </c>
      <c r="J37" s="6">
        <v>37.6</v>
      </c>
      <c r="K37" s="8">
        <v>1909</v>
      </c>
      <c r="L37" s="34">
        <v>0.98</v>
      </c>
      <c r="M37" s="6">
        <v>604</v>
      </c>
      <c r="N37" s="97">
        <f t="shared" si="0"/>
        <v>11791.85</v>
      </c>
      <c r="O37" s="97">
        <v>8285</v>
      </c>
      <c r="P37" s="6">
        <v>12210</v>
      </c>
      <c r="Q37" s="19" t="s">
        <v>141</v>
      </c>
      <c r="R37" s="6">
        <v>267</v>
      </c>
      <c r="S37" s="8"/>
      <c r="T37" s="2"/>
      <c r="U37" s="2"/>
      <c r="V37" s="2"/>
      <c r="W37" s="1"/>
      <c r="X37" s="1"/>
      <c r="Y37" s="1"/>
      <c r="Z37" s="33"/>
      <c r="AA37" s="1"/>
      <c r="AB37" s="1"/>
      <c r="AC37" s="33"/>
      <c r="AD37" s="1"/>
    </row>
    <row r="38" spans="1:30" x14ac:dyDescent="0.25">
      <c r="A38" s="189"/>
      <c r="B38" s="188"/>
      <c r="C38" s="6">
        <v>68</v>
      </c>
      <c r="D38" s="72">
        <v>54</v>
      </c>
      <c r="E38" s="22" t="s">
        <v>54</v>
      </c>
      <c r="F38" s="9" t="s">
        <v>71</v>
      </c>
      <c r="G38" s="6">
        <v>1977</v>
      </c>
      <c r="H38" s="6">
        <v>5</v>
      </c>
      <c r="I38" s="6">
        <f>4405.1-37.6</f>
        <v>4367.5</v>
      </c>
      <c r="J38" s="6">
        <v>37.6</v>
      </c>
      <c r="K38" s="8">
        <v>1123</v>
      </c>
      <c r="L38" s="34">
        <v>1.36</v>
      </c>
      <c r="M38" s="6">
        <v>220</v>
      </c>
      <c r="N38" s="97">
        <f t="shared" si="0"/>
        <v>5939.8</v>
      </c>
      <c r="O38" s="97">
        <v>8746</v>
      </c>
      <c r="P38" s="6">
        <v>3553</v>
      </c>
      <c r="Q38" s="19" t="s">
        <v>141</v>
      </c>
      <c r="R38" s="6">
        <v>3096</v>
      </c>
      <c r="S38" s="8"/>
      <c r="T38" s="2"/>
      <c r="U38" s="2"/>
      <c r="V38" s="2"/>
      <c r="W38" s="1"/>
      <c r="X38" s="88"/>
      <c r="Y38" s="1"/>
      <c r="Z38" s="88"/>
      <c r="AA38" s="1"/>
      <c r="AB38" s="1"/>
      <c r="AC38" s="33"/>
      <c r="AD38" s="1"/>
    </row>
    <row r="39" spans="1:30" x14ac:dyDescent="0.25">
      <c r="A39" s="189"/>
      <c r="B39" s="188"/>
      <c r="C39" s="6">
        <v>67</v>
      </c>
      <c r="D39" s="72">
        <v>55</v>
      </c>
      <c r="E39" s="22" t="s">
        <v>55</v>
      </c>
      <c r="F39" s="9" t="s">
        <v>71</v>
      </c>
      <c r="G39" s="6">
        <v>1982</v>
      </c>
      <c r="H39" s="6">
        <v>5</v>
      </c>
      <c r="I39" s="6">
        <v>2413.8000000000002</v>
      </c>
      <c r="J39" s="6" t="s">
        <v>141</v>
      </c>
      <c r="K39" s="8">
        <v>859</v>
      </c>
      <c r="L39" s="34">
        <v>1.36</v>
      </c>
      <c r="M39" s="6">
        <v>121</v>
      </c>
      <c r="N39" s="97">
        <f t="shared" si="0"/>
        <v>3282.7680000000005</v>
      </c>
      <c r="O39" s="97">
        <v>1641</v>
      </c>
      <c r="P39" s="6">
        <v>1747</v>
      </c>
      <c r="Q39" s="19" t="s">
        <v>141</v>
      </c>
      <c r="R39" s="19" t="s">
        <v>141</v>
      </c>
      <c r="S39" s="8"/>
      <c r="T39" s="2"/>
      <c r="U39" s="2"/>
      <c r="V39" s="2"/>
      <c r="W39" s="1"/>
      <c r="X39" s="32"/>
      <c r="Y39" s="1"/>
      <c r="Z39" s="32"/>
      <c r="AA39" s="1"/>
      <c r="AB39" s="1"/>
      <c r="AC39" s="33"/>
      <c r="AD39" s="1"/>
    </row>
    <row r="40" spans="1:30" x14ac:dyDescent="0.25">
      <c r="A40" s="189"/>
      <c r="B40" s="188"/>
      <c r="C40" s="6">
        <v>63</v>
      </c>
      <c r="D40" s="72">
        <v>56</v>
      </c>
      <c r="E40" s="22" t="s">
        <v>56</v>
      </c>
      <c r="F40" s="9" t="s">
        <v>71</v>
      </c>
      <c r="G40" s="6">
        <v>1978</v>
      </c>
      <c r="H40" s="6">
        <v>9</v>
      </c>
      <c r="I40" s="6">
        <v>12215.6</v>
      </c>
      <c r="J40" s="6" t="s">
        <v>141</v>
      </c>
      <c r="K40" s="8">
        <v>1978</v>
      </c>
      <c r="L40" s="34">
        <v>0.98</v>
      </c>
      <c r="M40" s="6">
        <v>121</v>
      </c>
      <c r="N40" s="97">
        <f t="shared" si="0"/>
        <v>11971.288</v>
      </c>
      <c r="O40" s="97">
        <v>9304</v>
      </c>
      <c r="P40" s="6">
        <v>8734</v>
      </c>
      <c r="Q40" s="6">
        <v>1175</v>
      </c>
      <c r="R40" s="6">
        <v>793</v>
      </c>
      <c r="S40" s="8"/>
      <c r="T40" s="2"/>
      <c r="U40" s="2"/>
      <c r="V40" s="2"/>
      <c r="W40" s="1"/>
      <c r="X40" s="32"/>
      <c r="Y40" s="1"/>
      <c r="Z40" s="32"/>
      <c r="AA40" s="1"/>
      <c r="AB40" s="1"/>
      <c r="AC40" s="33"/>
      <c r="AD40" s="1"/>
    </row>
    <row r="41" spans="1:30" x14ac:dyDescent="0.25">
      <c r="A41" s="189"/>
      <c r="B41" s="188"/>
      <c r="C41" s="6">
        <v>64</v>
      </c>
      <c r="D41" s="72">
        <v>57</v>
      </c>
      <c r="E41" s="22" t="s">
        <v>57</v>
      </c>
      <c r="F41" s="9" t="s">
        <v>71</v>
      </c>
      <c r="G41" s="6">
        <v>1985</v>
      </c>
      <c r="H41" s="6">
        <v>12</v>
      </c>
      <c r="I41" s="6">
        <v>4508.1000000000004</v>
      </c>
      <c r="J41" s="6" t="s">
        <v>141</v>
      </c>
      <c r="K41" s="8">
        <v>518</v>
      </c>
      <c r="L41" s="34">
        <v>0.8</v>
      </c>
      <c r="M41" s="6">
        <v>225</v>
      </c>
      <c r="N41" s="97">
        <f t="shared" si="0"/>
        <v>3606.4800000000005</v>
      </c>
      <c r="O41" s="97">
        <v>3873.9</v>
      </c>
      <c r="P41" s="6">
        <v>6509</v>
      </c>
      <c r="Q41" s="6">
        <v>561</v>
      </c>
      <c r="R41" s="6">
        <v>4386</v>
      </c>
      <c r="S41" s="8"/>
      <c r="T41" s="2"/>
      <c r="U41" s="2"/>
      <c r="V41" s="2"/>
      <c r="W41" s="1"/>
      <c r="X41" s="32"/>
      <c r="Y41" s="1"/>
      <c r="Z41" s="32"/>
      <c r="AA41" s="1"/>
      <c r="AB41" s="1"/>
      <c r="AC41" s="33"/>
      <c r="AD41" s="1"/>
    </row>
    <row r="42" spans="1:30" x14ac:dyDescent="0.25">
      <c r="A42" s="189"/>
      <c r="B42" s="188"/>
      <c r="C42" s="6">
        <v>62</v>
      </c>
      <c r="D42" s="72">
        <v>59</v>
      </c>
      <c r="E42" s="22" t="s">
        <v>58</v>
      </c>
      <c r="F42" s="9" t="s">
        <v>71</v>
      </c>
      <c r="G42" s="6">
        <v>1977</v>
      </c>
      <c r="H42" s="6">
        <v>5</v>
      </c>
      <c r="I42" s="6">
        <f>4419.1-J42</f>
        <v>4343.9000000000005</v>
      </c>
      <c r="J42" s="6">
        <f>2*37.6</f>
        <v>75.2</v>
      </c>
      <c r="K42" s="8">
        <v>1150</v>
      </c>
      <c r="L42" s="34">
        <v>1.36</v>
      </c>
      <c r="M42" s="6">
        <v>221</v>
      </c>
      <c r="N42" s="97">
        <f t="shared" si="0"/>
        <v>5907.7040000000015</v>
      </c>
      <c r="O42" s="97">
        <v>10303</v>
      </c>
      <c r="P42" s="6">
        <v>4110</v>
      </c>
      <c r="Q42" s="30">
        <v>293</v>
      </c>
      <c r="R42" s="19" t="s">
        <v>141</v>
      </c>
      <c r="S42" s="73"/>
      <c r="T42" s="2"/>
      <c r="U42" s="2"/>
      <c r="V42" s="2"/>
      <c r="W42" s="1"/>
      <c r="X42" s="32"/>
      <c r="Y42" s="1"/>
      <c r="Z42" s="32"/>
      <c r="AA42" s="1"/>
      <c r="AB42" s="1"/>
      <c r="AC42" s="33"/>
      <c r="AD42" s="1"/>
    </row>
    <row r="43" spans="1:30" ht="34.5" thickBot="1" x14ac:dyDescent="0.3">
      <c r="A43" s="190"/>
      <c r="B43" s="191"/>
      <c r="C43" s="7">
        <v>81</v>
      </c>
      <c r="D43" s="37" t="s">
        <v>141</v>
      </c>
      <c r="E43" s="37" t="s">
        <v>141</v>
      </c>
      <c r="F43" s="61" t="s">
        <v>150</v>
      </c>
      <c r="G43" s="37" t="s">
        <v>141</v>
      </c>
      <c r="H43" s="37" t="s">
        <v>141</v>
      </c>
      <c r="I43" s="37" t="s">
        <v>141</v>
      </c>
      <c r="J43" s="37" t="s">
        <v>141</v>
      </c>
      <c r="K43" s="62" t="s">
        <v>141</v>
      </c>
      <c r="L43" s="38" t="s">
        <v>141</v>
      </c>
      <c r="M43" s="37" t="s">
        <v>141</v>
      </c>
      <c r="N43" s="7" t="s">
        <v>141</v>
      </c>
      <c r="O43" s="38"/>
      <c r="P43" s="38">
        <v>6630</v>
      </c>
      <c r="Q43" s="89" t="s">
        <v>141</v>
      </c>
      <c r="R43" s="89" t="s">
        <v>141</v>
      </c>
      <c r="S43" s="11"/>
      <c r="T43" s="2"/>
      <c r="U43" s="2"/>
      <c r="V43" s="2"/>
      <c r="W43" s="1"/>
      <c r="X43" s="32"/>
      <c r="Y43" s="1"/>
      <c r="Z43" s="32"/>
      <c r="AA43" s="1"/>
      <c r="AB43" s="1"/>
      <c r="AC43" s="33"/>
      <c r="AD43" s="1"/>
    </row>
    <row r="44" spans="1:30" x14ac:dyDescent="0.25">
      <c r="A44" s="58"/>
      <c r="B44" s="58"/>
      <c r="C44" s="33"/>
      <c r="D44" s="74"/>
      <c r="E44" s="74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2"/>
      <c r="U44" s="2"/>
      <c r="V44" s="99">
        <f>SUM(N7:N42)</f>
        <v>221682.94700000004</v>
      </c>
      <c r="W44" s="1"/>
      <c r="X44" s="88"/>
      <c r="Y44" s="1"/>
      <c r="Z44" s="88"/>
      <c r="AA44" s="1"/>
      <c r="AB44" s="1"/>
      <c r="AC44" s="33"/>
      <c r="AD44" s="1"/>
    </row>
    <row r="45" spans="1:30" ht="22.5" customHeight="1" thickBot="1" x14ac:dyDescent="0.3">
      <c r="A45" s="69"/>
      <c r="B45" s="174" t="s">
        <v>157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V45" s="2"/>
      <c r="W45" s="1"/>
      <c r="X45" s="32"/>
      <c r="Y45" s="1"/>
      <c r="Z45" s="32"/>
      <c r="AA45" s="1"/>
      <c r="AB45" s="1"/>
      <c r="AC45" s="33"/>
      <c r="AD45" s="1"/>
    </row>
    <row r="46" spans="1:30" ht="31.5" customHeight="1" x14ac:dyDescent="0.25">
      <c r="A46" s="179" t="s">
        <v>4</v>
      </c>
      <c r="B46" s="180"/>
      <c r="C46" s="180"/>
      <c r="D46" s="180"/>
      <c r="E46" s="181"/>
      <c r="F46" s="179" t="s">
        <v>11</v>
      </c>
      <c r="G46" s="180"/>
      <c r="H46" s="180"/>
      <c r="I46" s="180"/>
      <c r="J46" s="180"/>
      <c r="K46" s="181"/>
      <c r="L46" s="162" t="s">
        <v>22</v>
      </c>
      <c r="M46" s="163"/>
      <c r="N46" s="163"/>
      <c r="O46" s="163"/>
      <c r="P46" s="163"/>
      <c r="Q46" s="163"/>
      <c r="R46" s="163"/>
      <c r="S46" s="164"/>
      <c r="T46" s="4"/>
      <c r="U46" s="4"/>
      <c r="V46" s="1"/>
      <c r="W46" s="1"/>
      <c r="X46" s="32"/>
      <c r="Y46" s="1"/>
      <c r="Z46" s="32"/>
      <c r="AA46" s="1"/>
      <c r="AB46" s="1"/>
      <c r="AC46" s="1"/>
      <c r="AD46" s="1"/>
    </row>
    <row r="47" spans="1:30" ht="15" customHeight="1" x14ac:dyDescent="0.25">
      <c r="A47" s="146" t="s">
        <v>0</v>
      </c>
      <c r="B47" s="128"/>
      <c r="C47" s="183" t="s">
        <v>1</v>
      </c>
      <c r="D47" s="183" t="s">
        <v>2</v>
      </c>
      <c r="E47" s="184" t="s">
        <v>3</v>
      </c>
      <c r="F47" s="146" t="s">
        <v>5</v>
      </c>
      <c r="G47" s="128" t="s">
        <v>6</v>
      </c>
      <c r="H47" s="128" t="s">
        <v>7</v>
      </c>
      <c r="I47" s="128" t="s">
        <v>8</v>
      </c>
      <c r="J47" s="128" t="s">
        <v>9</v>
      </c>
      <c r="K47" s="166" t="s">
        <v>10</v>
      </c>
      <c r="L47" s="177" t="s">
        <v>12</v>
      </c>
      <c r="M47" s="128" t="s">
        <v>13</v>
      </c>
      <c r="N47" s="128" t="s">
        <v>14</v>
      </c>
      <c r="O47" s="128"/>
      <c r="P47" s="128"/>
      <c r="Q47" s="128"/>
      <c r="R47" s="128"/>
      <c r="S47" s="166"/>
      <c r="T47" s="3"/>
      <c r="U47" s="3"/>
      <c r="V47" s="1"/>
      <c r="W47" s="1"/>
      <c r="X47" s="32"/>
      <c r="Y47" s="1"/>
      <c r="Z47" s="32"/>
      <c r="AA47" s="1"/>
      <c r="AB47" s="1"/>
      <c r="AC47" s="1"/>
      <c r="AD47" s="1"/>
    </row>
    <row r="48" spans="1:30" ht="29.25" customHeight="1" x14ac:dyDescent="0.25">
      <c r="A48" s="146"/>
      <c r="B48" s="128"/>
      <c r="C48" s="128"/>
      <c r="D48" s="128"/>
      <c r="E48" s="166"/>
      <c r="F48" s="146"/>
      <c r="G48" s="128"/>
      <c r="H48" s="128"/>
      <c r="I48" s="128"/>
      <c r="J48" s="128"/>
      <c r="K48" s="166"/>
      <c r="L48" s="177"/>
      <c r="M48" s="128"/>
      <c r="N48" s="128" t="s">
        <v>15</v>
      </c>
      <c r="O48" s="128"/>
      <c r="P48" s="128"/>
      <c r="Q48" s="128" t="s">
        <v>18</v>
      </c>
      <c r="R48" s="128"/>
      <c r="S48" s="49"/>
      <c r="T48" s="3"/>
      <c r="U48" s="3"/>
      <c r="V48" s="1"/>
      <c r="W48" s="1"/>
      <c r="X48" s="32"/>
      <c r="Y48" s="1"/>
      <c r="Z48" s="32"/>
      <c r="AA48" s="1"/>
      <c r="AB48" s="1"/>
      <c r="AC48" s="1"/>
      <c r="AD48" s="1"/>
    </row>
    <row r="49" spans="1:64" ht="90.75" thickBot="1" x14ac:dyDescent="0.3">
      <c r="A49" s="147"/>
      <c r="B49" s="129"/>
      <c r="C49" s="129"/>
      <c r="D49" s="129"/>
      <c r="E49" s="167"/>
      <c r="F49" s="185"/>
      <c r="G49" s="165"/>
      <c r="H49" s="165"/>
      <c r="I49" s="165"/>
      <c r="J49" s="165"/>
      <c r="K49" s="176"/>
      <c r="L49" s="186"/>
      <c r="M49" s="165"/>
      <c r="N49" s="52" t="s">
        <v>16</v>
      </c>
      <c r="O49" s="52" t="s">
        <v>164</v>
      </c>
      <c r="P49" s="50" t="s">
        <v>17</v>
      </c>
      <c r="Q49" s="50" t="s">
        <v>19</v>
      </c>
      <c r="R49" s="52" t="s">
        <v>20</v>
      </c>
      <c r="S49" s="57" t="s">
        <v>21</v>
      </c>
      <c r="T49" s="1"/>
      <c r="U49" s="1"/>
      <c r="V49" s="1"/>
      <c r="W49" s="1"/>
      <c r="X49" s="32"/>
      <c r="Y49" s="1"/>
      <c r="Z49" s="32"/>
      <c r="AA49" s="1"/>
      <c r="AB49" s="1"/>
      <c r="AC49" s="33"/>
      <c r="AD49" s="1"/>
    </row>
    <row r="50" spans="1:64" ht="15" customHeight="1" x14ac:dyDescent="0.25">
      <c r="A50" s="194" t="s">
        <v>70</v>
      </c>
      <c r="B50" s="195"/>
      <c r="C50" s="12">
        <v>56</v>
      </c>
      <c r="D50" s="15">
        <v>61</v>
      </c>
      <c r="E50" s="21" t="s">
        <v>59</v>
      </c>
      <c r="F50" s="16" t="s">
        <v>71</v>
      </c>
      <c r="G50" s="12">
        <v>1977</v>
      </c>
      <c r="H50" s="12">
        <v>9</v>
      </c>
      <c r="I50" s="12">
        <v>11999</v>
      </c>
      <c r="J50" s="12" t="s">
        <v>141</v>
      </c>
      <c r="K50" s="13">
        <v>1935</v>
      </c>
      <c r="L50" s="65">
        <v>0.98</v>
      </c>
      <c r="M50" s="12">
        <v>560</v>
      </c>
      <c r="N50" s="97">
        <f>I50*L50</f>
        <v>11759.02</v>
      </c>
      <c r="O50" s="97">
        <v>11262</v>
      </c>
      <c r="P50" s="75">
        <v>12266</v>
      </c>
      <c r="Q50" s="75">
        <v>1861</v>
      </c>
      <c r="R50" s="82" t="s">
        <v>141</v>
      </c>
      <c r="S50" s="76"/>
      <c r="T50" s="1"/>
      <c r="U50" s="1"/>
      <c r="V50" s="1"/>
      <c r="W50" s="1"/>
      <c r="X50" s="32"/>
      <c r="Y50" s="1"/>
      <c r="Z50" s="32"/>
      <c r="AA50" s="1"/>
      <c r="AB50" s="1"/>
      <c r="AC50" s="33"/>
      <c r="AD50" s="1"/>
    </row>
    <row r="51" spans="1:64" x14ac:dyDescent="0.25">
      <c r="A51" s="196"/>
      <c r="B51" s="197"/>
      <c r="C51" s="6">
        <v>52</v>
      </c>
      <c r="D51" s="72">
        <v>62</v>
      </c>
      <c r="E51" s="22" t="s">
        <v>60</v>
      </c>
      <c r="F51" s="9" t="s">
        <v>71</v>
      </c>
      <c r="G51" s="6">
        <v>1985</v>
      </c>
      <c r="H51" s="6">
        <v>12</v>
      </c>
      <c r="I51" s="6">
        <v>4546.7</v>
      </c>
      <c r="J51" s="6" t="s">
        <v>141</v>
      </c>
      <c r="K51" s="8">
        <v>505.1</v>
      </c>
      <c r="L51" s="77">
        <v>0.8</v>
      </c>
      <c r="M51" s="6">
        <v>227</v>
      </c>
      <c r="N51" s="6">
        <v>5683</v>
      </c>
      <c r="O51" s="6">
        <v>4801</v>
      </c>
      <c r="P51" s="6">
        <v>5381</v>
      </c>
      <c r="Q51" s="6">
        <v>98</v>
      </c>
      <c r="R51" s="6">
        <v>1752</v>
      </c>
      <c r="S51" s="8"/>
      <c r="W51" s="1"/>
      <c r="X51" s="32"/>
      <c r="Y51" s="1"/>
      <c r="Z51" s="32"/>
      <c r="AA51" s="1"/>
      <c r="AB51" s="1"/>
      <c r="AC51" s="33"/>
      <c r="AD51" s="1"/>
    </row>
    <row r="52" spans="1:64" x14ac:dyDescent="0.25">
      <c r="A52" s="196"/>
      <c r="B52" s="197"/>
      <c r="C52" s="6">
        <v>60</v>
      </c>
      <c r="D52" s="72">
        <v>64</v>
      </c>
      <c r="E52" s="22" t="s">
        <v>61</v>
      </c>
      <c r="F52" s="9" t="s">
        <v>71</v>
      </c>
      <c r="G52" s="6">
        <v>1977</v>
      </c>
      <c r="H52" s="6">
        <v>5</v>
      </c>
      <c r="I52" s="6">
        <v>2694.5</v>
      </c>
      <c r="J52" s="20" t="s">
        <v>141</v>
      </c>
      <c r="K52" s="8">
        <v>707</v>
      </c>
      <c r="L52" s="34">
        <v>1.36</v>
      </c>
      <c r="M52" s="6">
        <v>135</v>
      </c>
      <c r="N52" s="97">
        <f>I52*L52</f>
        <v>3664.5200000000004</v>
      </c>
      <c r="O52" s="97">
        <v>3439</v>
      </c>
      <c r="P52" s="6">
        <v>2847</v>
      </c>
      <c r="Q52" s="19" t="s">
        <v>141</v>
      </c>
      <c r="R52" s="19" t="s">
        <v>141</v>
      </c>
      <c r="S52" s="8"/>
      <c r="W52" s="1"/>
      <c r="X52" s="32"/>
      <c r="Y52" s="1"/>
      <c r="Z52" s="32"/>
      <c r="AA52" s="1"/>
      <c r="AB52" s="1"/>
      <c r="AC52" s="33"/>
      <c r="AD52" s="1"/>
    </row>
    <row r="53" spans="1:64" x14ac:dyDescent="0.25">
      <c r="A53" s="196"/>
      <c r="B53" s="197"/>
      <c r="C53" s="6">
        <v>61</v>
      </c>
      <c r="D53" s="72">
        <v>65</v>
      </c>
      <c r="E53" s="22" t="s">
        <v>62</v>
      </c>
      <c r="F53" s="9" t="s">
        <v>71</v>
      </c>
      <c r="G53" s="6">
        <v>1976</v>
      </c>
      <c r="H53" s="6">
        <v>9</v>
      </c>
      <c r="I53" s="6">
        <v>8107.3</v>
      </c>
      <c r="J53" s="6" t="s">
        <v>141</v>
      </c>
      <c r="K53" s="8" t="s">
        <v>77</v>
      </c>
      <c r="L53" s="34">
        <v>0.98</v>
      </c>
      <c r="M53" s="6">
        <v>405</v>
      </c>
      <c r="N53" s="97">
        <f>I53*L53</f>
        <v>7945.1540000000005</v>
      </c>
      <c r="O53" s="97">
        <v>7711</v>
      </c>
      <c r="P53" s="6">
        <v>7375</v>
      </c>
      <c r="Q53" s="19" t="s">
        <v>141</v>
      </c>
      <c r="R53" s="19" t="s">
        <v>141</v>
      </c>
      <c r="S53" s="8"/>
      <c r="W53" s="1"/>
      <c r="X53" s="32"/>
      <c r="Y53" s="1"/>
      <c r="Z53" s="32"/>
      <c r="AA53" s="1"/>
      <c r="AB53" s="1"/>
      <c r="AC53" s="33"/>
      <c r="AD53" s="1"/>
    </row>
    <row r="54" spans="1:64" x14ac:dyDescent="0.25">
      <c r="A54" s="196"/>
      <c r="B54" s="197"/>
      <c r="C54" s="6">
        <v>69</v>
      </c>
      <c r="D54" s="72">
        <v>67</v>
      </c>
      <c r="E54" s="22" t="s">
        <v>63</v>
      </c>
      <c r="F54" s="9" t="s">
        <v>71</v>
      </c>
      <c r="G54" s="6">
        <v>1977</v>
      </c>
      <c r="H54" s="6">
        <v>5</v>
      </c>
      <c r="I54" s="6">
        <v>2717</v>
      </c>
      <c r="J54" s="6" t="s">
        <v>141</v>
      </c>
      <c r="K54" s="8">
        <v>694</v>
      </c>
      <c r="L54" s="34">
        <v>1.36</v>
      </c>
      <c r="M54" s="30">
        <v>136</v>
      </c>
      <c r="N54" s="97">
        <f>I54*L54</f>
        <v>3695.1200000000003</v>
      </c>
      <c r="O54" s="97">
        <v>3964</v>
      </c>
      <c r="P54" s="6">
        <v>2687</v>
      </c>
      <c r="Q54" s="19" t="s">
        <v>141</v>
      </c>
      <c r="R54" s="19" t="s">
        <v>141</v>
      </c>
      <c r="S54" s="8"/>
      <c r="W54" s="1"/>
      <c r="X54" s="32"/>
      <c r="Y54" s="1"/>
      <c r="Z54" s="32"/>
      <c r="AA54" s="1"/>
      <c r="AB54" s="1"/>
      <c r="AC54" s="33"/>
      <c r="AD54" s="1"/>
    </row>
    <row r="55" spans="1:64" x14ac:dyDescent="0.25">
      <c r="A55" s="196"/>
      <c r="B55" s="197"/>
      <c r="C55" s="6">
        <v>28</v>
      </c>
      <c r="D55" s="72">
        <v>72</v>
      </c>
      <c r="E55" s="22" t="s">
        <v>64</v>
      </c>
      <c r="F55" s="9" t="s">
        <v>71</v>
      </c>
      <c r="G55" s="6" t="s">
        <v>140</v>
      </c>
      <c r="H55" s="6">
        <v>9</v>
      </c>
      <c r="I55" s="6">
        <v>7150</v>
      </c>
      <c r="J55" s="6" t="s">
        <v>141</v>
      </c>
      <c r="K55" s="8">
        <v>812</v>
      </c>
      <c r="L55" s="34">
        <v>1.2</v>
      </c>
      <c r="M55" s="6" t="s">
        <v>141</v>
      </c>
      <c r="N55" s="6">
        <v>5958</v>
      </c>
      <c r="O55" s="6" t="s">
        <v>163</v>
      </c>
      <c r="P55" s="6">
        <v>4597</v>
      </c>
      <c r="Q55" s="6">
        <v>115</v>
      </c>
      <c r="R55" s="19" t="s">
        <v>141</v>
      </c>
      <c r="S55" s="8"/>
      <c r="W55" s="1"/>
      <c r="X55" s="32"/>
      <c r="Y55" s="1"/>
      <c r="Z55" s="32"/>
      <c r="AA55" s="1"/>
      <c r="AB55" s="1"/>
      <c r="AC55" s="68"/>
      <c r="AD55" s="1"/>
    </row>
    <row r="56" spans="1:64" s="31" customFormat="1" x14ac:dyDescent="0.25">
      <c r="A56" s="196"/>
      <c r="B56" s="197"/>
      <c r="C56" s="42">
        <v>55</v>
      </c>
      <c r="D56" s="78">
        <v>74</v>
      </c>
      <c r="E56" s="40" t="s">
        <v>65</v>
      </c>
      <c r="F56" s="41" t="s">
        <v>71</v>
      </c>
      <c r="G56" s="42" t="s">
        <v>152</v>
      </c>
      <c r="H56" s="42">
        <v>9</v>
      </c>
      <c r="I56" s="42">
        <v>11475</v>
      </c>
      <c r="J56" s="42" t="s">
        <v>141</v>
      </c>
      <c r="K56" s="43">
        <v>1329</v>
      </c>
      <c r="L56" s="29">
        <v>1.2</v>
      </c>
      <c r="M56" s="6" t="s">
        <v>141</v>
      </c>
      <c r="N56" s="42">
        <v>9563</v>
      </c>
      <c r="O56" s="42" t="s">
        <v>163</v>
      </c>
      <c r="P56" s="42">
        <v>4526</v>
      </c>
      <c r="Q56" s="19" t="s">
        <v>141</v>
      </c>
      <c r="R56" s="19" t="s">
        <v>141</v>
      </c>
      <c r="S56" s="43"/>
      <c r="T56" s="44"/>
      <c r="U56" s="44"/>
      <c r="V56" s="44"/>
      <c r="W56" s="28"/>
      <c r="X56" s="32"/>
      <c r="Y56" s="28"/>
      <c r="Z56" s="32"/>
      <c r="AA56" s="28"/>
      <c r="AB56" s="28"/>
      <c r="AC56" s="33"/>
      <c r="AD56" s="28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</row>
    <row r="57" spans="1:64" ht="15.75" thickBot="1" x14ac:dyDescent="0.3">
      <c r="A57" s="198"/>
      <c r="B57" s="199"/>
      <c r="C57" s="169" t="s">
        <v>78</v>
      </c>
      <c r="D57" s="169"/>
      <c r="E57" s="170"/>
      <c r="F57" s="7"/>
      <c r="G57" s="6" t="s">
        <v>141</v>
      </c>
      <c r="H57" s="6" t="s">
        <v>141</v>
      </c>
      <c r="I57" s="91">
        <v>255894</v>
      </c>
      <c r="J57" s="101">
        <v>1428.8</v>
      </c>
      <c r="K57" s="91">
        <v>47448.1</v>
      </c>
      <c r="L57" s="10" t="s">
        <v>141</v>
      </c>
      <c r="M57" s="93">
        <v>13868</v>
      </c>
      <c r="N57" s="98">
        <f>V44+V57</f>
        <v>269950.76100000006</v>
      </c>
      <c r="O57" s="10" t="s">
        <v>141</v>
      </c>
      <c r="P57" s="92">
        <v>229986</v>
      </c>
      <c r="Q57" s="90">
        <v>12203</v>
      </c>
      <c r="R57" s="90">
        <v>35496</v>
      </c>
      <c r="S57" s="11"/>
      <c r="V57" s="100">
        <f>SUM(N50:N56)</f>
        <v>48267.813999999998</v>
      </c>
      <c r="W57" s="1"/>
      <c r="X57" s="32"/>
      <c r="Y57" s="1"/>
      <c r="Z57" s="32"/>
      <c r="AA57" s="1"/>
      <c r="AB57" s="1"/>
      <c r="AC57" s="33"/>
      <c r="AD57" s="1"/>
    </row>
    <row r="58" spans="1:64" ht="15" customHeight="1" x14ac:dyDescent="0.25">
      <c r="A58" s="200" t="s">
        <v>132</v>
      </c>
      <c r="B58" s="203" t="s">
        <v>80</v>
      </c>
      <c r="C58" s="46">
        <v>39</v>
      </c>
      <c r="D58" s="79">
        <v>3</v>
      </c>
      <c r="E58" s="80" t="s">
        <v>25</v>
      </c>
      <c r="F58" s="16" t="s">
        <v>74</v>
      </c>
      <c r="G58" s="12">
        <v>1989</v>
      </c>
      <c r="H58" s="12">
        <v>1</v>
      </c>
      <c r="I58" s="12" t="s">
        <v>141</v>
      </c>
      <c r="J58" s="12" t="s">
        <v>159</v>
      </c>
      <c r="K58" s="45">
        <v>2481</v>
      </c>
      <c r="L58" s="46" t="s">
        <v>141</v>
      </c>
      <c r="M58" s="6" t="s">
        <v>141</v>
      </c>
      <c r="N58" s="12" t="s">
        <v>141</v>
      </c>
      <c r="O58" s="59" t="s">
        <v>141</v>
      </c>
      <c r="P58" s="12">
        <v>2728</v>
      </c>
      <c r="Q58" s="12">
        <v>371</v>
      </c>
      <c r="R58" s="12">
        <v>2728</v>
      </c>
      <c r="S58" s="13"/>
      <c r="W58" s="1"/>
      <c r="X58" s="32"/>
      <c r="Y58" s="1"/>
      <c r="Z58" s="32"/>
      <c r="AA58" s="1"/>
      <c r="AB58" s="1"/>
      <c r="AC58" s="33"/>
      <c r="AD58" s="1"/>
    </row>
    <row r="59" spans="1:64" x14ac:dyDescent="0.25">
      <c r="A59" s="200"/>
      <c r="B59" s="204"/>
      <c r="C59" s="6">
        <v>42</v>
      </c>
      <c r="D59" s="72">
        <v>5</v>
      </c>
      <c r="E59" s="22" t="s">
        <v>25</v>
      </c>
      <c r="F59" s="9" t="s">
        <v>75</v>
      </c>
      <c r="G59" s="6">
        <v>1989</v>
      </c>
      <c r="H59" s="6">
        <v>1</v>
      </c>
      <c r="I59" s="6" t="s">
        <v>141</v>
      </c>
      <c r="J59" s="6" t="s">
        <v>141</v>
      </c>
      <c r="K59" s="43">
        <v>389</v>
      </c>
      <c r="L59" s="6" t="s">
        <v>141</v>
      </c>
      <c r="M59" s="6" t="s">
        <v>141</v>
      </c>
      <c r="N59" s="6" t="s">
        <v>141</v>
      </c>
      <c r="O59" s="34" t="s">
        <v>141</v>
      </c>
      <c r="P59" s="6">
        <v>964</v>
      </c>
      <c r="Q59" s="6">
        <v>159</v>
      </c>
      <c r="R59" s="19" t="s">
        <v>141</v>
      </c>
      <c r="S59" s="8"/>
      <c r="W59" s="1"/>
      <c r="X59" s="32"/>
      <c r="Y59" s="1"/>
      <c r="Z59" s="32"/>
      <c r="AA59" s="1"/>
      <c r="AB59" s="1"/>
      <c r="AC59" s="33"/>
      <c r="AD59" s="1"/>
    </row>
    <row r="60" spans="1:64" x14ac:dyDescent="0.25">
      <c r="A60" s="200"/>
      <c r="B60" s="204"/>
      <c r="C60" s="6">
        <v>43</v>
      </c>
      <c r="D60" s="72">
        <v>6</v>
      </c>
      <c r="E60" s="22" t="s">
        <v>26</v>
      </c>
      <c r="F60" s="9" t="s">
        <v>74</v>
      </c>
      <c r="G60" s="6">
        <v>1976</v>
      </c>
      <c r="H60" s="6">
        <v>1</v>
      </c>
      <c r="I60" s="6" t="s">
        <v>141</v>
      </c>
      <c r="J60" s="6" t="s">
        <v>160</v>
      </c>
      <c r="K60" s="43">
        <v>403.9</v>
      </c>
      <c r="L60" s="6" t="s">
        <v>141</v>
      </c>
      <c r="M60" s="6" t="s">
        <v>141</v>
      </c>
      <c r="N60" s="6" t="s">
        <v>141</v>
      </c>
      <c r="O60" s="34" t="s">
        <v>141</v>
      </c>
      <c r="P60" s="6">
        <v>806</v>
      </c>
      <c r="Q60" s="6">
        <v>147</v>
      </c>
      <c r="R60" s="19" t="s">
        <v>141</v>
      </c>
      <c r="S60" s="8"/>
      <c r="W60" s="1"/>
      <c r="X60" s="32"/>
      <c r="Y60" s="1"/>
      <c r="Z60" s="32"/>
      <c r="AA60" s="1"/>
      <c r="AB60" s="1"/>
      <c r="AC60" s="33"/>
      <c r="AD60" s="1"/>
    </row>
    <row r="61" spans="1:64" x14ac:dyDescent="0.25">
      <c r="A61" s="200"/>
      <c r="B61" s="204"/>
      <c r="C61" s="6">
        <v>50</v>
      </c>
      <c r="D61" s="72">
        <v>9</v>
      </c>
      <c r="E61" s="22" t="s">
        <v>27</v>
      </c>
      <c r="F61" s="9" t="s">
        <v>74</v>
      </c>
      <c r="G61" s="6">
        <v>1983</v>
      </c>
      <c r="H61" s="6">
        <v>1</v>
      </c>
      <c r="I61" s="6" t="s">
        <v>141</v>
      </c>
      <c r="J61" s="6" t="s">
        <v>141</v>
      </c>
      <c r="K61" s="8">
        <v>772.4</v>
      </c>
      <c r="L61" s="6" t="s">
        <v>141</v>
      </c>
      <c r="M61" s="6" t="s">
        <v>141</v>
      </c>
      <c r="N61" s="6" t="s">
        <v>141</v>
      </c>
      <c r="O61" s="34" t="s">
        <v>141</v>
      </c>
      <c r="P61" s="6">
        <v>1079</v>
      </c>
      <c r="Q61" s="6">
        <v>213</v>
      </c>
      <c r="R61" s="6">
        <v>411</v>
      </c>
      <c r="S61" s="8"/>
      <c r="W61" s="1"/>
      <c r="X61" s="32"/>
      <c r="Y61" s="1"/>
      <c r="Z61" s="32"/>
      <c r="AA61" s="1"/>
      <c r="AB61" s="1"/>
      <c r="AC61" s="33"/>
      <c r="AD61" s="1"/>
    </row>
    <row r="62" spans="1:64" x14ac:dyDescent="0.25">
      <c r="A62" s="200"/>
      <c r="B62" s="204"/>
      <c r="C62" s="6">
        <v>19</v>
      </c>
      <c r="D62" s="72">
        <v>34</v>
      </c>
      <c r="E62" s="22" t="s">
        <v>66</v>
      </c>
      <c r="F62" s="9" t="s">
        <v>74</v>
      </c>
      <c r="G62" s="6" t="s">
        <v>140</v>
      </c>
      <c r="H62" s="6">
        <v>1</v>
      </c>
      <c r="I62" s="6" t="s">
        <v>141</v>
      </c>
      <c r="J62" s="6" t="s">
        <v>161</v>
      </c>
      <c r="K62" s="8">
        <v>539</v>
      </c>
      <c r="L62" s="6" t="s">
        <v>141</v>
      </c>
      <c r="M62" s="6" t="s">
        <v>141</v>
      </c>
      <c r="N62" s="6" t="s">
        <v>141</v>
      </c>
      <c r="O62" s="34" t="s">
        <v>141</v>
      </c>
      <c r="P62" s="6">
        <v>1568</v>
      </c>
      <c r="Q62" s="6">
        <v>161</v>
      </c>
      <c r="R62" s="6">
        <v>1568</v>
      </c>
      <c r="S62" s="8"/>
      <c r="W62" s="1"/>
      <c r="X62" s="32"/>
      <c r="Y62" s="1"/>
      <c r="Z62" s="32"/>
      <c r="AA62" s="1"/>
      <c r="AB62" s="1"/>
      <c r="AC62" s="33"/>
      <c r="AD62" s="1"/>
    </row>
    <row r="63" spans="1:64" x14ac:dyDescent="0.25">
      <c r="A63" s="200"/>
      <c r="B63" s="204"/>
      <c r="C63" s="6">
        <v>21</v>
      </c>
      <c r="D63" s="72">
        <v>41</v>
      </c>
      <c r="E63" s="22" t="s">
        <v>67</v>
      </c>
      <c r="F63" s="9" t="s">
        <v>74</v>
      </c>
      <c r="G63" s="6" t="s">
        <v>140</v>
      </c>
      <c r="H63" s="6">
        <v>2</v>
      </c>
      <c r="I63" s="6" t="s">
        <v>141</v>
      </c>
      <c r="J63" s="6" t="s">
        <v>162</v>
      </c>
      <c r="K63" s="8">
        <v>289</v>
      </c>
      <c r="L63" s="6" t="s">
        <v>141</v>
      </c>
      <c r="M63" s="6" t="s">
        <v>141</v>
      </c>
      <c r="N63" s="6" t="s">
        <v>141</v>
      </c>
      <c r="O63" s="34" t="s">
        <v>141</v>
      </c>
      <c r="P63" s="6">
        <v>632</v>
      </c>
      <c r="Q63" s="19" t="s">
        <v>141</v>
      </c>
      <c r="R63" s="6">
        <v>343</v>
      </c>
      <c r="S63" s="8"/>
      <c r="W63" s="1"/>
      <c r="X63" s="32"/>
      <c r="Y63" s="1"/>
      <c r="Z63" s="32"/>
      <c r="AA63" s="1"/>
      <c r="AB63" s="1"/>
      <c r="AC63" s="33"/>
      <c r="AD63" s="1"/>
    </row>
    <row r="64" spans="1:64" x14ac:dyDescent="0.25">
      <c r="A64" s="200"/>
      <c r="B64" s="204"/>
      <c r="C64" s="6">
        <v>22</v>
      </c>
      <c r="D64" s="72">
        <v>41</v>
      </c>
      <c r="E64" s="22" t="s">
        <v>67</v>
      </c>
      <c r="F64" s="9" t="s">
        <v>74</v>
      </c>
      <c r="G64" s="6" t="s">
        <v>140</v>
      </c>
      <c r="H64" s="6">
        <v>1</v>
      </c>
      <c r="I64" s="6" t="s">
        <v>141</v>
      </c>
      <c r="J64" s="6" t="s">
        <v>141</v>
      </c>
      <c r="K64" s="8">
        <v>252.7</v>
      </c>
      <c r="L64" s="6" t="s">
        <v>141</v>
      </c>
      <c r="M64" s="6" t="s">
        <v>141</v>
      </c>
      <c r="N64" s="6" t="s">
        <v>141</v>
      </c>
      <c r="O64" s="34" t="s">
        <v>141</v>
      </c>
      <c r="P64" s="6">
        <v>392</v>
      </c>
      <c r="Q64" s="19" t="s">
        <v>141</v>
      </c>
      <c r="R64" s="6">
        <v>0.5</v>
      </c>
      <c r="S64" s="8"/>
      <c r="W64" s="1"/>
      <c r="X64" s="32"/>
      <c r="Y64" s="1"/>
      <c r="Z64" s="32"/>
      <c r="AA64" s="1"/>
      <c r="AB64" s="1"/>
      <c r="AC64" s="33"/>
      <c r="AD64" s="1"/>
    </row>
    <row r="65" spans="1:30" x14ac:dyDescent="0.25">
      <c r="A65" s="200"/>
      <c r="B65" s="204"/>
      <c r="C65" s="6">
        <v>23</v>
      </c>
      <c r="D65" s="72">
        <v>41</v>
      </c>
      <c r="E65" s="22" t="s">
        <v>67</v>
      </c>
      <c r="F65" s="9" t="s">
        <v>74</v>
      </c>
      <c r="G65" s="6" t="s">
        <v>140</v>
      </c>
      <c r="H65" s="6">
        <v>1</v>
      </c>
      <c r="I65" s="6" t="s">
        <v>141</v>
      </c>
      <c r="J65" s="6" t="s">
        <v>141</v>
      </c>
      <c r="K65" s="8">
        <v>247.6</v>
      </c>
      <c r="L65" s="6" t="s">
        <v>141</v>
      </c>
      <c r="M65" s="6" t="s">
        <v>141</v>
      </c>
      <c r="N65" s="6" t="s">
        <v>141</v>
      </c>
      <c r="O65" s="34" t="s">
        <v>141</v>
      </c>
      <c r="P65" s="6">
        <v>835</v>
      </c>
      <c r="Q65" s="19" t="s">
        <v>141</v>
      </c>
      <c r="R65" s="6">
        <v>39</v>
      </c>
      <c r="S65" s="8"/>
      <c r="W65" s="1"/>
      <c r="X65" s="32"/>
      <c r="Y65" s="1"/>
      <c r="Z65" s="32"/>
      <c r="AA65" s="1"/>
      <c r="AB65" s="1"/>
      <c r="AC65" s="33"/>
      <c r="AD65" s="1"/>
    </row>
    <row r="66" spans="1:30" x14ac:dyDescent="0.25">
      <c r="A66" s="200"/>
      <c r="B66" s="204"/>
      <c r="C66" s="6">
        <v>65</v>
      </c>
      <c r="D66" s="72">
        <v>58</v>
      </c>
      <c r="E66" s="22" t="s">
        <v>57</v>
      </c>
      <c r="F66" s="9" t="s">
        <v>74</v>
      </c>
      <c r="G66" s="6">
        <v>1985</v>
      </c>
      <c r="H66" s="6">
        <v>1</v>
      </c>
      <c r="I66" s="6" t="s">
        <v>141</v>
      </c>
      <c r="J66" s="6" t="s">
        <v>141</v>
      </c>
      <c r="K66" s="8">
        <v>710.6</v>
      </c>
      <c r="L66" s="6" t="s">
        <v>141</v>
      </c>
      <c r="M66" s="6" t="s">
        <v>141</v>
      </c>
      <c r="N66" s="6" t="s">
        <v>141</v>
      </c>
      <c r="O66" s="34" t="s">
        <v>141</v>
      </c>
      <c r="P66" s="6">
        <v>1268</v>
      </c>
      <c r="Q66" s="6">
        <v>145</v>
      </c>
      <c r="R66" s="6">
        <v>1268</v>
      </c>
      <c r="S66" s="8"/>
      <c r="W66" s="1"/>
      <c r="X66" s="32"/>
      <c r="Y66" s="1"/>
      <c r="Z66" s="32"/>
      <c r="AA66" s="1"/>
      <c r="AB66" s="1"/>
      <c r="AC66" s="33"/>
      <c r="AD66" s="1"/>
    </row>
    <row r="67" spans="1:30" x14ac:dyDescent="0.25">
      <c r="A67" s="200"/>
      <c r="B67" s="204"/>
      <c r="C67" s="6">
        <v>57</v>
      </c>
      <c r="D67" s="72">
        <v>63</v>
      </c>
      <c r="E67" s="22" t="s">
        <v>60</v>
      </c>
      <c r="F67" s="9" t="s">
        <v>74</v>
      </c>
      <c r="G67" s="6">
        <v>1985</v>
      </c>
      <c r="H67" s="6">
        <v>1</v>
      </c>
      <c r="I67" s="6" t="s">
        <v>141</v>
      </c>
      <c r="J67" s="6" t="s">
        <v>141</v>
      </c>
      <c r="K67" s="8">
        <v>693.7</v>
      </c>
      <c r="L67" s="6" t="s">
        <v>141</v>
      </c>
      <c r="M67" s="6" t="s">
        <v>141</v>
      </c>
      <c r="N67" s="6" t="s">
        <v>141</v>
      </c>
      <c r="O67" s="34" t="s">
        <v>141</v>
      </c>
      <c r="P67" s="6">
        <v>1165</v>
      </c>
      <c r="Q67" s="6">
        <v>183</v>
      </c>
      <c r="R67" s="6">
        <v>778</v>
      </c>
      <c r="S67" s="8"/>
      <c r="W67" s="1"/>
      <c r="X67" s="32"/>
      <c r="Y67" s="1"/>
      <c r="Z67" s="32"/>
      <c r="AA67" s="1"/>
      <c r="AB67" s="1"/>
      <c r="AC67" s="33"/>
      <c r="AD67" s="1"/>
    </row>
    <row r="68" spans="1:30" x14ac:dyDescent="0.25">
      <c r="A68" s="200"/>
      <c r="B68" s="204"/>
      <c r="C68" s="6">
        <v>25</v>
      </c>
      <c r="D68" s="72">
        <v>73</v>
      </c>
      <c r="E68" s="22" t="s">
        <v>68</v>
      </c>
      <c r="F68" s="9" t="s">
        <v>76</v>
      </c>
      <c r="G68" s="6">
        <v>1983</v>
      </c>
      <c r="H68" s="6">
        <v>2</v>
      </c>
      <c r="I68" s="6" t="s">
        <v>141</v>
      </c>
      <c r="J68" s="6" t="s">
        <v>141</v>
      </c>
      <c r="K68" s="8">
        <v>537</v>
      </c>
      <c r="L68" s="6" t="s">
        <v>141</v>
      </c>
      <c r="M68" s="6" t="s">
        <v>141</v>
      </c>
      <c r="N68" s="6" t="s">
        <v>141</v>
      </c>
      <c r="O68" s="34" t="s">
        <v>141</v>
      </c>
      <c r="P68" s="6">
        <v>1434</v>
      </c>
      <c r="Q68" s="6">
        <v>151</v>
      </c>
      <c r="R68" s="19" t="s">
        <v>141</v>
      </c>
      <c r="S68" s="8"/>
      <c r="W68" s="1"/>
      <c r="X68" s="32"/>
      <c r="Y68" s="1"/>
      <c r="Z68" s="32"/>
      <c r="AA68" s="1"/>
      <c r="AB68" s="1"/>
      <c r="AC68" s="33"/>
      <c r="AD68" s="1"/>
    </row>
    <row r="69" spans="1:30" x14ac:dyDescent="0.25">
      <c r="A69" s="200"/>
      <c r="B69" s="204"/>
      <c r="C69" s="6">
        <v>80</v>
      </c>
      <c r="D69" s="72">
        <v>75</v>
      </c>
      <c r="E69" s="22" t="s">
        <v>69</v>
      </c>
      <c r="F69" s="9" t="s">
        <v>76</v>
      </c>
      <c r="G69" s="6" t="s">
        <v>140</v>
      </c>
      <c r="H69" s="6">
        <v>2</v>
      </c>
      <c r="I69" s="6" t="s">
        <v>141</v>
      </c>
      <c r="J69" s="6" t="s">
        <v>141</v>
      </c>
      <c r="K69" s="35">
        <v>742</v>
      </c>
      <c r="L69" s="34" t="s">
        <v>141</v>
      </c>
      <c r="M69" s="6" t="s">
        <v>141</v>
      </c>
      <c r="N69" s="6" t="s">
        <v>141</v>
      </c>
      <c r="O69" s="34" t="s">
        <v>141</v>
      </c>
      <c r="P69" s="6">
        <v>1732</v>
      </c>
      <c r="Q69" s="6">
        <v>306</v>
      </c>
      <c r="R69" s="6">
        <v>152</v>
      </c>
      <c r="S69" s="8"/>
      <c r="W69" s="1"/>
      <c r="X69" s="32"/>
      <c r="Y69" s="1"/>
      <c r="Z69" s="32"/>
      <c r="AA69" s="1"/>
      <c r="AB69" s="1"/>
      <c r="AC69" s="33"/>
      <c r="AD69" s="1"/>
    </row>
    <row r="70" spans="1:30" ht="22.5" x14ac:dyDescent="0.25">
      <c r="A70" s="200"/>
      <c r="B70" s="204"/>
      <c r="C70" s="30">
        <v>24</v>
      </c>
      <c r="D70" s="6" t="s">
        <v>141</v>
      </c>
      <c r="E70" s="81" t="s">
        <v>142</v>
      </c>
      <c r="F70" s="29" t="s">
        <v>74</v>
      </c>
      <c r="G70" s="6">
        <v>2000</v>
      </c>
      <c r="H70" s="30">
        <v>2</v>
      </c>
      <c r="I70" s="6" t="s">
        <v>141</v>
      </c>
      <c r="J70" s="6" t="s">
        <v>158</v>
      </c>
      <c r="K70" s="36" t="s">
        <v>141</v>
      </c>
      <c r="L70" s="34" t="s">
        <v>141</v>
      </c>
      <c r="M70" s="6" t="s">
        <v>141</v>
      </c>
      <c r="N70" s="6" t="s">
        <v>141</v>
      </c>
      <c r="O70" s="34" t="s">
        <v>141</v>
      </c>
      <c r="P70" s="30">
        <v>1089</v>
      </c>
      <c r="Q70" s="19" t="s">
        <v>141</v>
      </c>
      <c r="R70" s="19" t="s">
        <v>141</v>
      </c>
      <c r="S70" s="73"/>
      <c r="W70" s="1"/>
      <c r="X70" s="32"/>
      <c r="Y70" s="1"/>
      <c r="Z70" s="32"/>
      <c r="AA70" s="1"/>
      <c r="AB70" s="1"/>
      <c r="AC70" s="33"/>
      <c r="AD70" s="1"/>
    </row>
    <row r="71" spans="1:30" x14ac:dyDescent="0.25">
      <c r="A71" s="200"/>
      <c r="B71" s="204"/>
      <c r="C71" s="30">
        <v>27</v>
      </c>
      <c r="D71" s="6" t="s">
        <v>141</v>
      </c>
      <c r="E71" s="6" t="s">
        <v>141</v>
      </c>
      <c r="F71" s="29" t="s">
        <v>155</v>
      </c>
      <c r="G71" s="6" t="s">
        <v>141</v>
      </c>
      <c r="H71" s="6" t="s">
        <v>141</v>
      </c>
      <c r="I71" s="6" t="s">
        <v>141</v>
      </c>
      <c r="J71" s="6" t="s">
        <v>141</v>
      </c>
      <c r="K71" s="36" t="s">
        <v>141</v>
      </c>
      <c r="L71" s="34" t="s">
        <v>141</v>
      </c>
      <c r="M71" s="6" t="s">
        <v>141</v>
      </c>
      <c r="N71" s="6" t="s">
        <v>141</v>
      </c>
      <c r="O71" s="34" t="s">
        <v>141</v>
      </c>
      <c r="P71" s="30">
        <v>1670</v>
      </c>
      <c r="Q71" s="30">
        <v>116</v>
      </c>
      <c r="R71" s="19" t="s">
        <v>141</v>
      </c>
      <c r="S71" s="73"/>
      <c r="W71" s="1"/>
      <c r="X71" s="32"/>
      <c r="Y71" s="1"/>
      <c r="Z71" s="32"/>
      <c r="AA71" s="1"/>
      <c r="AB71" s="1"/>
      <c r="AC71" s="33"/>
      <c r="AD71" s="1"/>
    </row>
    <row r="72" spans="1:30" ht="33.75" x14ac:dyDescent="0.25">
      <c r="A72" s="200"/>
      <c r="B72" s="204"/>
      <c r="C72" s="30">
        <v>41</v>
      </c>
      <c r="D72" s="6" t="s">
        <v>141</v>
      </c>
      <c r="E72" s="6" t="s">
        <v>141</v>
      </c>
      <c r="F72" s="56" t="s">
        <v>147</v>
      </c>
      <c r="G72" s="6" t="s">
        <v>141</v>
      </c>
      <c r="H72" s="6" t="s">
        <v>141</v>
      </c>
      <c r="I72" s="6" t="s">
        <v>141</v>
      </c>
      <c r="J72" s="6" t="s">
        <v>141</v>
      </c>
      <c r="K72" s="66" t="s">
        <v>141</v>
      </c>
      <c r="L72" s="9" t="s">
        <v>141</v>
      </c>
      <c r="M72" s="34" t="s">
        <v>141</v>
      </c>
      <c r="N72" s="6" t="s">
        <v>141</v>
      </c>
      <c r="O72" s="34" t="s">
        <v>141</v>
      </c>
      <c r="P72" s="30">
        <v>1645</v>
      </c>
      <c r="Q72" s="19" t="s">
        <v>141</v>
      </c>
      <c r="R72" s="30">
        <v>1111</v>
      </c>
      <c r="S72" s="73"/>
      <c r="W72" s="1"/>
      <c r="X72" s="32"/>
      <c r="Y72" s="1"/>
      <c r="Z72" s="32"/>
      <c r="AA72" s="1"/>
      <c r="AB72" s="1"/>
      <c r="AC72" s="33"/>
      <c r="AD72" s="1"/>
    </row>
    <row r="73" spans="1:30" x14ac:dyDescent="0.25">
      <c r="A73" s="200"/>
      <c r="B73" s="204"/>
      <c r="C73" s="30">
        <v>51</v>
      </c>
      <c r="D73" s="6" t="s">
        <v>141</v>
      </c>
      <c r="E73" s="6" t="s">
        <v>141</v>
      </c>
      <c r="F73" s="29" t="s">
        <v>74</v>
      </c>
      <c r="G73" s="6" t="s">
        <v>141</v>
      </c>
      <c r="H73" s="6" t="s">
        <v>141</v>
      </c>
      <c r="I73" s="6" t="s">
        <v>141</v>
      </c>
      <c r="J73" s="6" t="s">
        <v>141</v>
      </c>
      <c r="K73" s="17" t="s">
        <v>141</v>
      </c>
      <c r="L73" s="9" t="s">
        <v>141</v>
      </c>
      <c r="M73" s="34" t="s">
        <v>141</v>
      </c>
      <c r="N73" s="6" t="s">
        <v>141</v>
      </c>
      <c r="O73" s="34" t="s">
        <v>141</v>
      </c>
      <c r="P73" s="30">
        <v>165</v>
      </c>
      <c r="Q73" s="19" t="s">
        <v>141</v>
      </c>
      <c r="R73" s="30">
        <v>165</v>
      </c>
      <c r="S73" s="73"/>
      <c r="W73" s="1"/>
      <c r="X73" s="32"/>
      <c r="Y73" s="1"/>
      <c r="Z73" s="32"/>
      <c r="AA73" s="1"/>
      <c r="AB73" s="1"/>
      <c r="AC73" s="33"/>
      <c r="AD73" s="1"/>
    </row>
    <row r="74" spans="1:30" ht="33.75" x14ac:dyDescent="0.25">
      <c r="A74" s="200"/>
      <c r="B74" s="204"/>
      <c r="C74" s="30">
        <v>73</v>
      </c>
      <c r="D74" s="6" t="s">
        <v>141</v>
      </c>
      <c r="E74" s="6" t="s">
        <v>141</v>
      </c>
      <c r="F74" s="56" t="s">
        <v>148</v>
      </c>
      <c r="G74" s="6" t="s">
        <v>141</v>
      </c>
      <c r="H74" s="6" t="s">
        <v>141</v>
      </c>
      <c r="I74" s="6" t="s">
        <v>141</v>
      </c>
      <c r="J74" s="6" t="s">
        <v>141</v>
      </c>
      <c r="K74" s="17" t="s">
        <v>141</v>
      </c>
      <c r="L74" s="9" t="s">
        <v>141</v>
      </c>
      <c r="M74" s="34" t="s">
        <v>141</v>
      </c>
      <c r="N74" s="6" t="s">
        <v>141</v>
      </c>
      <c r="O74" s="34" t="s">
        <v>141</v>
      </c>
      <c r="P74" s="30">
        <v>876</v>
      </c>
      <c r="Q74" s="19" t="s">
        <v>141</v>
      </c>
      <c r="R74" s="30">
        <v>835</v>
      </c>
      <c r="S74" s="73"/>
      <c r="W74" s="1"/>
      <c r="X74" s="32"/>
      <c r="Y74" s="1"/>
      <c r="Z74" s="32"/>
      <c r="AA74" s="1"/>
      <c r="AB74" s="1"/>
      <c r="AC74" s="33"/>
      <c r="AD74" s="1"/>
    </row>
    <row r="75" spans="1:30" ht="33.75" x14ac:dyDescent="0.25">
      <c r="A75" s="200"/>
      <c r="B75" s="204"/>
      <c r="C75" s="30">
        <v>78</v>
      </c>
      <c r="D75" s="6" t="s">
        <v>141</v>
      </c>
      <c r="E75" s="6" t="s">
        <v>141</v>
      </c>
      <c r="F75" s="56" t="s">
        <v>149</v>
      </c>
      <c r="G75" s="6" t="s">
        <v>141</v>
      </c>
      <c r="H75" s="6" t="s">
        <v>141</v>
      </c>
      <c r="I75" s="6" t="s">
        <v>141</v>
      </c>
      <c r="J75" s="6" t="s">
        <v>141</v>
      </c>
      <c r="K75" s="17" t="s">
        <v>141</v>
      </c>
      <c r="L75" s="9" t="s">
        <v>141</v>
      </c>
      <c r="M75" s="34" t="s">
        <v>141</v>
      </c>
      <c r="N75" s="6" t="s">
        <v>141</v>
      </c>
      <c r="O75" s="34" t="s">
        <v>141</v>
      </c>
      <c r="P75" s="30">
        <v>3549</v>
      </c>
      <c r="Q75" s="19">
        <v>641</v>
      </c>
      <c r="R75" s="30">
        <v>3549</v>
      </c>
      <c r="S75" s="73"/>
      <c r="W75" s="1"/>
      <c r="X75" s="32"/>
      <c r="Y75" s="1"/>
      <c r="Z75" s="32"/>
      <c r="AA75" s="1"/>
      <c r="AB75" s="1"/>
      <c r="AC75" s="33"/>
      <c r="AD75" s="1"/>
    </row>
    <row r="76" spans="1:30" x14ac:dyDescent="0.25">
      <c r="A76" s="200"/>
      <c r="B76" s="204"/>
      <c r="C76" s="30">
        <v>84</v>
      </c>
      <c r="D76" s="6" t="s">
        <v>141</v>
      </c>
      <c r="E76" s="6" t="s">
        <v>141</v>
      </c>
      <c r="F76" s="56" t="s">
        <v>165</v>
      </c>
      <c r="G76" s="6" t="s">
        <v>141</v>
      </c>
      <c r="H76" s="6" t="s">
        <v>141</v>
      </c>
      <c r="I76" s="6" t="s">
        <v>141</v>
      </c>
      <c r="J76" s="6" t="s">
        <v>141</v>
      </c>
      <c r="K76" s="17" t="s">
        <v>141</v>
      </c>
      <c r="L76" s="9" t="s">
        <v>141</v>
      </c>
      <c r="M76" s="34" t="s">
        <v>141</v>
      </c>
      <c r="N76" s="6" t="s">
        <v>141</v>
      </c>
      <c r="O76" s="34" t="s">
        <v>141</v>
      </c>
      <c r="P76" s="30">
        <v>693</v>
      </c>
      <c r="Q76" s="19">
        <v>8</v>
      </c>
      <c r="R76" s="19" t="s">
        <v>141</v>
      </c>
      <c r="S76" s="73"/>
      <c r="W76" s="1"/>
      <c r="X76" s="32"/>
      <c r="Y76" s="1"/>
      <c r="Z76" s="32"/>
      <c r="AA76" s="1"/>
      <c r="AB76" s="1"/>
      <c r="AC76" s="33"/>
      <c r="AD76" s="1"/>
    </row>
    <row r="77" spans="1:30" x14ac:dyDescent="0.25">
      <c r="A77" s="200"/>
      <c r="B77" s="204"/>
      <c r="C77" s="30">
        <v>89</v>
      </c>
      <c r="D77" s="6" t="s">
        <v>141</v>
      </c>
      <c r="E77" s="6" t="s">
        <v>141</v>
      </c>
      <c r="F77" s="56" t="s">
        <v>143</v>
      </c>
      <c r="G77" s="6" t="s">
        <v>141</v>
      </c>
      <c r="H77" s="6" t="s">
        <v>141</v>
      </c>
      <c r="I77" s="6" t="s">
        <v>141</v>
      </c>
      <c r="J77" s="6" t="s">
        <v>141</v>
      </c>
      <c r="K77" s="17" t="s">
        <v>141</v>
      </c>
      <c r="L77" s="9" t="s">
        <v>141</v>
      </c>
      <c r="M77" s="34" t="s">
        <v>141</v>
      </c>
      <c r="N77" s="6" t="s">
        <v>141</v>
      </c>
      <c r="O77" s="34" t="s">
        <v>141</v>
      </c>
      <c r="P77" s="30">
        <v>1633</v>
      </c>
      <c r="Q77" s="19" t="s">
        <v>141</v>
      </c>
      <c r="R77" s="30">
        <v>1516</v>
      </c>
      <c r="S77" s="73"/>
      <c r="W77" s="1"/>
      <c r="X77" s="32"/>
      <c r="Y77" s="1"/>
      <c r="Z77" s="32"/>
      <c r="AA77" s="1"/>
      <c r="AB77" s="1"/>
      <c r="AC77" s="33"/>
      <c r="AD77" s="1"/>
    </row>
    <row r="78" spans="1:30" ht="24.75" customHeight="1" thickBot="1" x14ac:dyDescent="0.3">
      <c r="A78" s="200"/>
      <c r="B78" s="204"/>
      <c r="C78" s="192" t="s">
        <v>79</v>
      </c>
      <c r="D78" s="192"/>
      <c r="E78" s="193"/>
      <c r="F78" s="10"/>
      <c r="G78" s="7" t="s">
        <v>141</v>
      </c>
      <c r="H78" s="7" t="s">
        <v>141</v>
      </c>
      <c r="I78" s="7" t="s">
        <v>141</v>
      </c>
      <c r="J78" s="98">
        <v>1281.4000000000001</v>
      </c>
      <c r="K78" s="110">
        <f>SUM(K58:K77)</f>
        <v>8057.9000000000005</v>
      </c>
      <c r="L78" s="105" t="s">
        <v>141</v>
      </c>
      <c r="M78" s="107" t="s">
        <v>141</v>
      </c>
      <c r="N78" s="106" t="s">
        <v>141</v>
      </c>
      <c r="O78" s="107" t="s">
        <v>141</v>
      </c>
      <c r="P78" s="98">
        <f>SUM(P58:P77)</f>
        <v>25923</v>
      </c>
      <c r="Q78" s="98">
        <f>SUM(Q58:Q77)</f>
        <v>2601</v>
      </c>
      <c r="R78" s="98">
        <f>SUM(R58:R77)</f>
        <v>14463.5</v>
      </c>
      <c r="S78" s="11"/>
      <c r="W78" s="1"/>
      <c r="X78" s="32"/>
      <c r="Y78" s="1"/>
      <c r="Z78" s="32"/>
      <c r="AA78" s="1"/>
      <c r="AB78" s="1"/>
      <c r="AC78" s="33"/>
      <c r="AD78" s="1"/>
    </row>
    <row r="79" spans="1:30" ht="18.75" customHeight="1" x14ac:dyDescent="0.25">
      <c r="A79" s="200"/>
      <c r="B79" s="130" t="s">
        <v>84</v>
      </c>
      <c r="C79" s="12">
        <v>32</v>
      </c>
      <c r="D79" s="12">
        <v>20</v>
      </c>
      <c r="E79" s="13" t="s">
        <v>81</v>
      </c>
      <c r="F79" s="16" t="s">
        <v>82</v>
      </c>
      <c r="G79" s="12">
        <v>1979</v>
      </c>
      <c r="H79" s="12">
        <v>2</v>
      </c>
      <c r="I79" s="6" t="s">
        <v>141</v>
      </c>
      <c r="J79" s="12">
        <v>2220.1999999999998</v>
      </c>
      <c r="K79" s="13">
        <v>1309.9000000000001</v>
      </c>
      <c r="L79" s="46" t="s">
        <v>141</v>
      </c>
      <c r="M79" s="46" t="s">
        <v>141</v>
      </c>
      <c r="N79" s="46" t="s">
        <v>141</v>
      </c>
      <c r="O79" s="59" t="s">
        <v>141</v>
      </c>
      <c r="P79" s="12">
        <v>9002</v>
      </c>
      <c r="Q79" s="19" t="s">
        <v>141</v>
      </c>
      <c r="R79" s="12">
        <v>65</v>
      </c>
      <c r="S79" s="13"/>
      <c r="W79" s="1"/>
      <c r="X79" s="33"/>
      <c r="Y79" s="1"/>
      <c r="Z79" s="32"/>
      <c r="AA79" s="1"/>
      <c r="AB79" s="1"/>
      <c r="AC79" s="33"/>
      <c r="AD79" s="1"/>
    </row>
    <row r="80" spans="1:30" ht="18.75" customHeight="1" x14ac:dyDescent="0.25">
      <c r="A80" s="200"/>
      <c r="B80" s="130"/>
      <c r="C80" s="6">
        <v>77</v>
      </c>
      <c r="D80" s="6">
        <v>70</v>
      </c>
      <c r="E80" s="8" t="s">
        <v>55</v>
      </c>
      <c r="F80" s="9" t="s">
        <v>83</v>
      </c>
      <c r="G80" s="6">
        <v>1982</v>
      </c>
      <c r="H80" s="6">
        <v>1</v>
      </c>
      <c r="I80" s="6" t="s">
        <v>141</v>
      </c>
      <c r="J80" s="6">
        <v>145.80000000000001</v>
      </c>
      <c r="K80" s="8">
        <v>107.4</v>
      </c>
      <c r="L80" s="9" t="s">
        <v>141</v>
      </c>
      <c r="M80" s="6" t="s">
        <v>141</v>
      </c>
      <c r="N80" s="6" t="s">
        <v>141</v>
      </c>
      <c r="O80" s="34" t="s">
        <v>141</v>
      </c>
      <c r="P80" s="6">
        <v>500</v>
      </c>
      <c r="Q80" s="19" t="s">
        <v>141</v>
      </c>
      <c r="R80" s="19" t="s">
        <v>141</v>
      </c>
      <c r="S80" s="8"/>
      <c r="W80" s="1"/>
      <c r="X80" s="1"/>
      <c r="Y80" s="1"/>
      <c r="Z80" s="1"/>
      <c r="AA80" s="1"/>
      <c r="AB80" s="1"/>
      <c r="AC80" s="33"/>
      <c r="AD80" s="1"/>
    </row>
    <row r="81" spans="1:30" ht="33.75" customHeight="1" x14ac:dyDescent="0.25">
      <c r="A81" s="200"/>
      <c r="B81" s="130"/>
      <c r="C81" s="83">
        <v>33</v>
      </c>
      <c r="D81" s="6" t="s">
        <v>141</v>
      </c>
      <c r="E81" s="6" t="s">
        <v>141</v>
      </c>
      <c r="F81" s="56" t="s">
        <v>144</v>
      </c>
      <c r="G81" s="6" t="s">
        <v>141</v>
      </c>
      <c r="H81" s="6" t="s">
        <v>141</v>
      </c>
      <c r="I81" s="6" t="s">
        <v>141</v>
      </c>
      <c r="J81" s="6" t="s">
        <v>141</v>
      </c>
      <c r="K81" s="17" t="s">
        <v>141</v>
      </c>
      <c r="L81" s="9" t="s">
        <v>141</v>
      </c>
      <c r="M81" s="34" t="s">
        <v>141</v>
      </c>
      <c r="N81" s="6" t="s">
        <v>141</v>
      </c>
      <c r="O81" s="34" t="s">
        <v>141</v>
      </c>
      <c r="P81" s="30">
        <v>262</v>
      </c>
      <c r="Q81" s="19" t="s">
        <v>141</v>
      </c>
      <c r="R81" s="19" t="s">
        <v>141</v>
      </c>
      <c r="S81" s="73"/>
      <c r="W81" s="1"/>
      <c r="X81" s="1"/>
      <c r="Y81" s="1"/>
      <c r="Z81" s="1"/>
      <c r="AA81" s="1"/>
      <c r="AB81" s="1"/>
      <c r="AC81" s="33"/>
      <c r="AD81" s="1"/>
    </row>
    <row r="82" spans="1:30" ht="15.75" thickBot="1" x14ac:dyDescent="0.3">
      <c r="A82" s="200"/>
      <c r="B82" s="130"/>
      <c r="C82" s="121" t="s">
        <v>85</v>
      </c>
      <c r="D82" s="122"/>
      <c r="E82" s="123"/>
      <c r="F82" s="7" t="s">
        <v>141</v>
      </c>
      <c r="G82" s="7" t="s">
        <v>141</v>
      </c>
      <c r="H82" s="7" t="s">
        <v>141</v>
      </c>
      <c r="I82" s="7" t="s">
        <v>141</v>
      </c>
      <c r="J82" s="98">
        <f>SUM(J79:J81)</f>
        <v>2366</v>
      </c>
      <c r="K82" s="104">
        <f>SUM(K79:K81)</f>
        <v>1417.3000000000002</v>
      </c>
      <c r="L82" s="106" t="s">
        <v>141</v>
      </c>
      <c r="M82" s="106" t="s">
        <v>141</v>
      </c>
      <c r="N82" s="106" t="s">
        <v>141</v>
      </c>
      <c r="O82" s="107" t="s">
        <v>141</v>
      </c>
      <c r="P82" s="98">
        <f>SUM(P79:P81)</f>
        <v>9764</v>
      </c>
      <c r="Q82" s="109" t="s">
        <v>141</v>
      </c>
      <c r="R82" s="98">
        <f>SUM(R79:R81)</f>
        <v>65</v>
      </c>
      <c r="S82" s="11"/>
      <c r="AB82" s="1"/>
      <c r="AC82" s="33"/>
      <c r="AD82" s="1"/>
    </row>
    <row r="83" spans="1:30" ht="15" customHeight="1" x14ac:dyDescent="0.25">
      <c r="A83" s="200"/>
      <c r="B83" s="130" t="s">
        <v>86</v>
      </c>
      <c r="C83" s="136" t="s">
        <v>141</v>
      </c>
      <c r="D83" s="136" t="s">
        <v>141</v>
      </c>
      <c r="E83" s="139" t="s">
        <v>141</v>
      </c>
      <c r="F83" s="141" t="s">
        <v>141</v>
      </c>
      <c r="G83" s="142" t="s">
        <v>141</v>
      </c>
      <c r="H83" s="136" t="s">
        <v>141</v>
      </c>
      <c r="I83" s="136" t="s">
        <v>141</v>
      </c>
      <c r="J83" s="136" t="s">
        <v>141</v>
      </c>
      <c r="K83" s="139" t="s">
        <v>141</v>
      </c>
      <c r="L83" s="141" t="s">
        <v>141</v>
      </c>
      <c r="M83" s="142" t="s">
        <v>141</v>
      </c>
      <c r="N83" s="136" t="s">
        <v>141</v>
      </c>
      <c r="O83" s="142" t="s">
        <v>141</v>
      </c>
      <c r="P83" s="136" t="s">
        <v>141</v>
      </c>
      <c r="Q83" s="136" t="s">
        <v>141</v>
      </c>
      <c r="R83" s="136" t="s">
        <v>141</v>
      </c>
      <c r="S83" s="148"/>
      <c r="AB83" s="1"/>
      <c r="AC83" s="33"/>
      <c r="AD83" s="1"/>
    </row>
    <row r="84" spans="1:30" x14ac:dyDescent="0.25">
      <c r="A84" s="200"/>
      <c r="B84" s="130"/>
      <c r="C84" s="127"/>
      <c r="D84" s="127"/>
      <c r="E84" s="140"/>
      <c r="F84" s="125"/>
      <c r="G84" s="143"/>
      <c r="H84" s="127"/>
      <c r="I84" s="127"/>
      <c r="J84" s="127"/>
      <c r="K84" s="140"/>
      <c r="L84" s="124"/>
      <c r="M84" s="143"/>
      <c r="N84" s="127"/>
      <c r="O84" s="145"/>
      <c r="P84" s="127"/>
      <c r="Q84" s="127"/>
      <c r="R84" s="127"/>
      <c r="S84" s="138"/>
      <c r="AB84" s="1"/>
      <c r="AC84" s="33"/>
      <c r="AD84" s="1"/>
    </row>
    <row r="85" spans="1:30" ht="18" customHeight="1" thickBot="1" x14ac:dyDescent="0.3">
      <c r="A85" s="200"/>
      <c r="B85" s="130"/>
      <c r="C85" s="169" t="s">
        <v>87</v>
      </c>
      <c r="D85" s="169"/>
      <c r="E85" s="170"/>
      <c r="F85" s="37"/>
      <c r="G85" s="7" t="s">
        <v>141</v>
      </c>
      <c r="H85" s="7" t="s">
        <v>141</v>
      </c>
      <c r="I85" s="7" t="s">
        <v>141</v>
      </c>
      <c r="J85" s="7" t="s">
        <v>141</v>
      </c>
      <c r="K85" s="60" t="s">
        <v>141</v>
      </c>
      <c r="L85" s="10" t="s">
        <v>141</v>
      </c>
      <c r="M85" s="27" t="s">
        <v>141</v>
      </c>
      <c r="N85" s="7" t="s">
        <v>141</v>
      </c>
      <c r="O85" s="27" t="s">
        <v>141</v>
      </c>
      <c r="P85" s="7" t="s">
        <v>141</v>
      </c>
      <c r="Q85" s="89" t="s">
        <v>141</v>
      </c>
      <c r="R85" s="89" t="s">
        <v>141</v>
      </c>
      <c r="S85" s="11"/>
      <c r="AB85" s="1"/>
      <c r="AC85" s="33"/>
      <c r="AD85" s="1"/>
    </row>
    <row r="86" spans="1:30" ht="15" customHeight="1" x14ac:dyDescent="0.25">
      <c r="A86" s="200"/>
      <c r="B86" s="204" t="s">
        <v>99</v>
      </c>
      <c r="C86" s="12">
        <v>31</v>
      </c>
      <c r="D86" s="12">
        <v>18</v>
      </c>
      <c r="E86" s="13" t="s">
        <v>93</v>
      </c>
      <c r="F86" s="16" t="s">
        <v>88</v>
      </c>
      <c r="G86" s="12" t="s">
        <v>140</v>
      </c>
      <c r="H86" s="12">
        <v>3</v>
      </c>
      <c r="I86" s="12" t="s">
        <v>141</v>
      </c>
      <c r="J86" s="12" t="s">
        <v>141</v>
      </c>
      <c r="K86" s="13">
        <v>2962</v>
      </c>
      <c r="L86" s="6" t="s">
        <v>141</v>
      </c>
      <c r="M86" s="6" t="s">
        <v>141</v>
      </c>
      <c r="N86" s="6" t="s">
        <v>141</v>
      </c>
      <c r="O86" s="34" t="s">
        <v>141</v>
      </c>
      <c r="P86" s="12">
        <v>29138</v>
      </c>
      <c r="Q86" s="82" t="s">
        <v>141</v>
      </c>
      <c r="R86" s="82" t="s">
        <v>141</v>
      </c>
      <c r="S86" s="13"/>
      <c r="AB86" s="1"/>
      <c r="AC86" s="33"/>
      <c r="AD86" s="1"/>
    </row>
    <row r="87" spans="1:30" x14ac:dyDescent="0.25">
      <c r="A87" s="200"/>
      <c r="B87" s="204"/>
      <c r="C87" s="6">
        <v>8</v>
      </c>
      <c r="D87" s="6">
        <v>30</v>
      </c>
      <c r="E87" s="8" t="s">
        <v>94</v>
      </c>
      <c r="F87" s="9" t="s">
        <v>89</v>
      </c>
      <c r="G87" s="6" t="s">
        <v>140</v>
      </c>
      <c r="H87" s="6">
        <v>2</v>
      </c>
      <c r="I87" s="6" t="s">
        <v>141</v>
      </c>
      <c r="J87" s="6" t="s">
        <v>141</v>
      </c>
      <c r="K87" s="8">
        <v>1148.0999999999999</v>
      </c>
      <c r="L87" s="6" t="s">
        <v>141</v>
      </c>
      <c r="M87" s="6" t="s">
        <v>141</v>
      </c>
      <c r="N87" s="6" t="s">
        <v>141</v>
      </c>
      <c r="O87" s="34" t="s">
        <v>141</v>
      </c>
      <c r="P87" s="6">
        <v>10224</v>
      </c>
      <c r="Q87" s="19" t="s">
        <v>141</v>
      </c>
      <c r="R87" s="19" t="s">
        <v>141</v>
      </c>
      <c r="S87" s="8"/>
      <c r="AB87" s="1"/>
      <c r="AC87" s="33"/>
      <c r="AD87" s="1"/>
    </row>
    <row r="88" spans="1:30" x14ac:dyDescent="0.25">
      <c r="A88" s="200"/>
      <c r="B88" s="204"/>
      <c r="C88" s="6">
        <v>20</v>
      </c>
      <c r="D88" s="6">
        <v>43</v>
      </c>
      <c r="E88" s="8" t="s">
        <v>95</v>
      </c>
      <c r="F88" s="9" t="s">
        <v>90</v>
      </c>
      <c r="G88" s="6">
        <v>1981</v>
      </c>
      <c r="H88" s="6">
        <v>2</v>
      </c>
      <c r="I88" s="6" t="s">
        <v>141</v>
      </c>
      <c r="J88" s="6">
        <v>2016.9</v>
      </c>
      <c r="K88" s="8">
        <v>1260.5</v>
      </c>
      <c r="L88" s="6" t="s">
        <v>141</v>
      </c>
      <c r="M88" s="6" t="s">
        <v>141</v>
      </c>
      <c r="N88" s="6" t="s">
        <v>141</v>
      </c>
      <c r="O88" s="34" t="s">
        <v>141</v>
      </c>
      <c r="P88" s="6">
        <v>11067</v>
      </c>
      <c r="Q88" s="19" t="s">
        <v>141</v>
      </c>
      <c r="R88" s="19" t="s">
        <v>141</v>
      </c>
      <c r="S88" s="8"/>
      <c r="AB88" s="1"/>
      <c r="AC88" s="33"/>
      <c r="AD88" s="1"/>
    </row>
    <row r="89" spans="1:30" x14ac:dyDescent="0.25">
      <c r="A89" s="200"/>
      <c r="B89" s="204"/>
      <c r="C89" s="6">
        <v>59</v>
      </c>
      <c r="D89" s="6">
        <v>60</v>
      </c>
      <c r="E89" s="8" t="s">
        <v>96</v>
      </c>
      <c r="F89" s="9" t="s">
        <v>91</v>
      </c>
      <c r="G89" s="6">
        <v>1978</v>
      </c>
      <c r="H89" s="6">
        <v>2</v>
      </c>
      <c r="I89" s="6" t="s">
        <v>141</v>
      </c>
      <c r="J89" s="6">
        <v>1926.7</v>
      </c>
      <c r="K89" s="8">
        <v>1154.8</v>
      </c>
      <c r="L89" s="6" t="s">
        <v>141</v>
      </c>
      <c r="M89" s="6" t="s">
        <v>141</v>
      </c>
      <c r="N89" s="6" t="s">
        <v>141</v>
      </c>
      <c r="O89" s="34" t="s">
        <v>141</v>
      </c>
      <c r="P89" s="6">
        <v>10955</v>
      </c>
      <c r="Q89" s="19" t="s">
        <v>141</v>
      </c>
      <c r="R89" s="19" t="s">
        <v>141</v>
      </c>
      <c r="S89" s="8"/>
      <c r="AB89" s="1"/>
      <c r="AC89" s="33"/>
      <c r="AD89" s="1"/>
    </row>
    <row r="90" spans="1:30" x14ac:dyDescent="0.25">
      <c r="A90" s="200"/>
      <c r="B90" s="204"/>
      <c r="C90" s="6">
        <v>30</v>
      </c>
      <c r="D90" s="6">
        <v>66</v>
      </c>
      <c r="E90" s="8" t="s">
        <v>97</v>
      </c>
      <c r="F90" s="9" t="s">
        <v>92</v>
      </c>
      <c r="G90" s="6" t="s">
        <v>140</v>
      </c>
      <c r="H90" s="6">
        <v>3</v>
      </c>
      <c r="I90" s="6" t="s">
        <v>141</v>
      </c>
      <c r="J90" s="6">
        <v>5469.8</v>
      </c>
      <c r="K90" s="8">
        <v>1677</v>
      </c>
      <c r="L90" s="9" t="s">
        <v>141</v>
      </c>
      <c r="M90" s="6" t="s">
        <v>141</v>
      </c>
      <c r="N90" s="6" t="s">
        <v>141</v>
      </c>
      <c r="O90" s="34" t="s">
        <v>141</v>
      </c>
      <c r="P90" s="6">
        <v>28798</v>
      </c>
      <c r="Q90" s="19" t="s">
        <v>141</v>
      </c>
      <c r="R90" s="19" t="s">
        <v>141</v>
      </c>
      <c r="S90" s="8"/>
      <c r="AB90" s="1"/>
      <c r="AC90" s="33"/>
      <c r="AD90" s="1"/>
    </row>
    <row r="91" spans="1:30" ht="22.5" x14ac:dyDescent="0.25">
      <c r="A91" s="200"/>
      <c r="B91" s="204"/>
      <c r="C91" s="30">
        <v>82</v>
      </c>
      <c r="D91" s="6" t="s">
        <v>141</v>
      </c>
      <c r="E91" s="6" t="s">
        <v>141</v>
      </c>
      <c r="F91" s="118" t="s">
        <v>167</v>
      </c>
      <c r="G91" s="6" t="s">
        <v>141</v>
      </c>
      <c r="H91" s="6" t="s">
        <v>141</v>
      </c>
      <c r="I91" s="6" t="s">
        <v>141</v>
      </c>
      <c r="J91" s="6" t="s">
        <v>141</v>
      </c>
      <c r="K91" s="17" t="s">
        <v>141</v>
      </c>
      <c r="L91" s="9" t="s">
        <v>141</v>
      </c>
      <c r="M91" s="34" t="s">
        <v>141</v>
      </c>
      <c r="N91" s="6" t="s">
        <v>141</v>
      </c>
      <c r="O91" s="34" t="s">
        <v>141</v>
      </c>
      <c r="P91" s="30">
        <v>2213</v>
      </c>
      <c r="Q91" s="30">
        <v>247</v>
      </c>
      <c r="R91" s="19" t="s">
        <v>141</v>
      </c>
      <c r="S91" s="73"/>
      <c r="AB91" s="1"/>
      <c r="AC91" s="33"/>
      <c r="AD91" s="1"/>
    </row>
    <row r="92" spans="1:30" ht="24.75" customHeight="1" x14ac:dyDescent="0.25">
      <c r="A92" s="200"/>
      <c r="B92" s="204"/>
      <c r="C92" s="30">
        <v>83</v>
      </c>
      <c r="D92" s="6" t="s">
        <v>141</v>
      </c>
      <c r="E92" s="6" t="s">
        <v>141</v>
      </c>
      <c r="F92" s="118" t="s">
        <v>168</v>
      </c>
      <c r="G92" s="6" t="s">
        <v>141</v>
      </c>
      <c r="H92" s="6" t="s">
        <v>141</v>
      </c>
      <c r="I92" s="6" t="s">
        <v>141</v>
      </c>
      <c r="J92" s="6" t="s">
        <v>141</v>
      </c>
      <c r="K92" s="17" t="s">
        <v>141</v>
      </c>
      <c r="L92" s="9" t="s">
        <v>141</v>
      </c>
      <c r="M92" s="34" t="s">
        <v>141</v>
      </c>
      <c r="N92" s="6" t="s">
        <v>141</v>
      </c>
      <c r="O92" s="34" t="s">
        <v>141</v>
      </c>
      <c r="P92" s="30">
        <v>1461</v>
      </c>
      <c r="Q92" s="19" t="s">
        <v>141</v>
      </c>
      <c r="R92" s="19" t="s">
        <v>141</v>
      </c>
      <c r="S92" s="73"/>
      <c r="AB92" s="1"/>
      <c r="AC92" s="33"/>
      <c r="AD92" s="1"/>
    </row>
    <row r="93" spans="1:30" ht="13.5" customHeight="1" thickBot="1" x14ac:dyDescent="0.3">
      <c r="A93" s="200"/>
      <c r="B93" s="204"/>
      <c r="C93" s="169" t="s">
        <v>98</v>
      </c>
      <c r="D93" s="169"/>
      <c r="E93" s="170"/>
      <c r="F93" s="7"/>
      <c r="G93" s="7" t="s">
        <v>141</v>
      </c>
      <c r="H93" s="7" t="s">
        <v>141</v>
      </c>
      <c r="I93" s="7" t="s">
        <v>141</v>
      </c>
      <c r="J93" s="98">
        <f>SUM(J88:J92)</f>
        <v>9413.4000000000015</v>
      </c>
      <c r="K93" s="104">
        <f>SUM(K86:K92)</f>
        <v>8202.4000000000015</v>
      </c>
      <c r="L93" s="106" t="s">
        <v>141</v>
      </c>
      <c r="M93" s="106" t="s">
        <v>141</v>
      </c>
      <c r="N93" s="106" t="s">
        <v>141</v>
      </c>
      <c r="O93" s="107" t="s">
        <v>141</v>
      </c>
      <c r="P93" s="98">
        <f>SUM(P86:P92)</f>
        <v>93856</v>
      </c>
      <c r="Q93" s="108">
        <f>SUM(Q91:Q92)</f>
        <v>247</v>
      </c>
      <c r="R93" s="19" t="s">
        <v>141</v>
      </c>
      <c r="S93" s="11"/>
      <c r="AB93" s="1"/>
      <c r="AC93" s="33"/>
      <c r="AD93" s="1"/>
    </row>
    <row r="94" spans="1:30" ht="15" customHeight="1" x14ac:dyDescent="0.25">
      <c r="A94" s="200"/>
      <c r="B94" s="130" t="s">
        <v>100</v>
      </c>
      <c r="C94" s="136" t="s">
        <v>141</v>
      </c>
      <c r="D94" s="136" t="s">
        <v>141</v>
      </c>
      <c r="E94" s="139" t="s">
        <v>141</v>
      </c>
      <c r="F94" s="141" t="s">
        <v>141</v>
      </c>
      <c r="G94" s="142" t="s">
        <v>141</v>
      </c>
      <c r="H94" s="136" t="s">
        <v>141</v>
      </c>
      <c r="I94" s="136" t="s">
        <v>141</v>
      </c>
      <c r="J94" s="136" t="s">
        <v>141</v>
      </c>
      <c r="K94" s="139" t="s">
        <v>141</v>
      </c>
      <c r="L94" s="141" t="s">
        <v>141</v>
      </c>
      <c r="M94" s="142" t="s">
        <v>141</v>
      </c>
      <c r="N94" s="136" t="s">
        <v>141</v>
      </c>
      <c r="O94" s="142" t="s">
        <v>141</v>
      </c>
      <c r="P94" s="136" t="s">
        <v>141</v>
      </c>
      <c r="Q94" s="136" t="s">
        <v>141</v>
      </c>
      <c r="R94" s="136" t="s">
        <v>141</v>
      </c>
      <c r="S94" s="148"/>
      <c r="AB94" s="1"/>
      <c r="AC94" s="1"/>
      <c r="AD94" s="1"/>
    </row>
    <row r="95" spans="1:30" x14ac:dyDescent="0.25">
      <c r="A95" s="200"/>
      <c r="B95" s="130"/>
      <c r="C95" s="127"/>
      <c r="D95" s="127"/>
      <c r="E95" s="140"/>
      <c r="F95" s="125"/>
      <c r="G95" s="143"/>
      <c r="H95" s="127"/>
      <c r="I95" s="127"/>
      <c r="J95" s="127"/>
      <c r="K95" s="140"/>
      <c r="L95" s="125"/>
      <c r="M95" s="143"/>
      <c r="N95" s="127"/>
      <c r="O95" s="143"/>
      <c r="P95" s="127"/>
      <c r="Q95" s="127"/>
      <c r="R95" s="127"/>
      <c r="S95" s="138"/>
    </row>
    <row r="96" spans="1:30" ht="20.25" customHeight="1" thickBot="1" x14ac:dyDescent="0.3">
      <c r="A96" s="201"/>
      <c r="B96" s="192"/>
      <c r="C96" s="202" t="s">
        <v>101</v>
      </c>
      <c r="D96" s="202"/>
      <c r="E96" s="202"/>
      <c r="F96" s="10"/>
      <c r="G96" s="27" t="s">
        <v>141</v>
      </c>
      <c r="H96" s="7" t="s">
        <v>141</v>
      </c>
      <c r="I96" s="7" t="s">
        <v>141</v>
      </c>
      <c r="J96" s="7" t="s">
        <v>141</v>
      </c>
      <c r="K96" s="60" t="s">
        <v>141</v>
      </c>
      <c r="L96" s="10" t="s">
        <v>141</v>
      </c>
      <c r="M96" s="27" t="s">
        <v>141</v>
      </c>
      <c r="N96" s="7" t="s">
        <v>141</v>
      </c>
      <c r="O96" s="27" t="s">
        <v>141</v>
      </c>
      <c r="P96" s="7" t="s">
        <v>141</v>
      </c>
      <c r="Q96" s="7" t="s">
        <v>141</v>
      </c>
      <c r="R96" s="89" t="s">
        <v>141</v>
      </c>
      <c r="S96" s="24"/>
    </row>
    <row r="97" spans="1:19" ht="20.25" customHeight="1" x14ac:dyDescent="0.25">
      <c r="A97" s="25"/>
      <c r="B97" s="26"/>
      <c r="C97" s="23"/>
      <c r="D97" s="23"/>
      <c r="E97" s="23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</row>
    <row r="98" spans="1:19" ht="26.25" customHeight="1" x14ac:dyDescent="0.25">
      <c r="A98" s="69"/>
      <c r="B98" s="174" t="s">
        <v>157</v>
      </c>
      <c r="C98" s="175"/>
      <c r="D98" s="175"/>
      <c r="E98" s="175"/>
      <c r="F98" s="175"/>
      <c r="G98" s="175"/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</row>
    <row r="99" spans="1:19" ht="15.75" thickBot="1" x14ac:dyDescent="0.3">
      <c r="A99" s="69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</row>
    <row r="100" spans="1:19" ht="30.75" customHeight="1" x14ac:dyDescent="0.25">
      <c r="A100" s="179" t="s">
        <v>4</v>
      </c>
      <c r="B100" s="180"/>
      <c r="C100" s="180"/>
      <c r="D100" s="180"/>
      <c r="E100" s="181"/>
      <c r="F100" s="179" t="s">
        <v>11</v>
      </c>
      <c r="G100" s="180"/>
      <c r="H100" s="180"/>
      <c r="I100" s="180"/>
      <c r="J100" s="180"/>
      <c r="K100" s="181"/>
      <c r="L100" s="162" t="s">
        <v>22</v>
      </c>
      <c r="M100" s="163"/>
      <c r="N100" s="163"/>
      <c r="O100" s="163"/>
      <c r="P100" s="163"/>
      <c r="Q100" s="163"/>
      <c r="R100" s="163"/>
      <c r="S100" s="164"/>
    </row>
    <row r="101" spans="1:19" x14ac:dyDescent="0.25">
      <c r="A101" s="146" t="s">
        <v>0</v>
      </c>
      <c r="B101" s="128"/>
      <c r="C101" s="128" t="s">
        <v>1</v>
      </c>
      <c r="D101" s="128" t="s">
        <v>2</v>
      </c>
      <c r="E101" s="166" t="s">
        <v>3</v>
      </c>
      <c r="F101" s="146" t="s">
        <v>5</v>
      </c>
      <c r="G101" s="128" t="s">
        <v>6</v>
      </c>
      <c r="H101" s="128" t="s">
        <v>7</v>
      </c>
      <c r="I101" s="128" t="s">
        <v>8</v>
      </c>
      <c r="J101" s="128" t="s">
        <v>9</v>
      </c>
      <c r="K101" s="166" t="s">
        <v>10</v>
      </c>
      <c r="L101" s="177" t="s">
        <v>12</v>
      </c>
      <c r="M101" s="128" t="s">
        <v>13</v>
      </c>
      <c r="N101" s="128" t="s">
        <v>14</v>
      </c>
      <c r="O101" s="128"/>
      <c r="P101" s="128"/>
      <c r="Q101" s="128"/>
      <c r="R101" s="128"/>
      <c r="S101" s="166"/>
    </row>
    <row r="102" spans="1:19" x14ac:dyDescent="0.25">
      <c r="A102" s="146"/>
      <c r="B102" s="128"/>
      <c r="C102" s="128"/>
      <c r="D102" s="128"/>
      <c r="E102" s="166"/>
      <c r="F102" s="146"/>
      <c r="G102" s="128"/>
      <c r="H102" s="128"/>
      <c r="I102" s="128"/>
      <c r="J102" s="128"/>
      <c r="K102" s="166"/>
      <c r="L102" s="177"/>
      <c r="M102" s="128"/>
      <c r="N102" s="128" t="s">
        <v>15</v>
      </c>
      <c r="O102" s="128"/>
      <c r="P102" s="128"/>
      <c r="Q102" s="128" t="s">
        <v>18</v>
      </c>
      <c r="R102" s="128"/>
      <c r="S102" s="49"/>
    </row>
    <row r="103" spans="1:19" ht="90.75" thickBot="1" x14ac:dyDescent="0.3">
      <c r="A103" s="147"/>
      <c r="B103" s="165"/>
      <c r="C103" s="129"/>
      <c r="D103" s="129"/>
      <c r="E103" s="167"/>
      <c r="F103" s="147"/>
      <c r="G103" s="129"/>
      <c r="H103" s="129"/>
      <c r="I103" s="129"/>
      <c r="J103" s="129"/>
      <c r="K103" s="167"/>
      <c r="L103" s="178"/>
      <c r="M103" s="129"/>
      <c r="N103" s="52" t="s">
        <v>16</v>
      </c>
      <c r="O103" s="52" t="s">
        <v>164</v>
      </c>
      <c r="P103" s="52" t="s">
        <v>17</v>
      </c>
      <c r="Q103" s="52" t="s">
        <v>19</v>
      </c>
      <c r="R103" s="52" t="s">
        <v>20</v>
      </c>
      <c r="S103" s="54" t="s">
        <v>21</v>
      </c>
    </row>
    <row r="104" spans="1:19" ht="22.5" customHeight="1" x14ac:dyDescent="0.25">
      <c r="A104" s="153" t="s">
        <v>132</v>
      </c>
      <c r="B104" s="157" t="s">
        <v>131</v>
      </c>
      <c r="C104" s="113">
        <v>53</v>
      </c>
      <c r="D104" s="46">
        <v>13</v>
      </c>
      <c r="E104" s="53" t="s">
        <v>102</v>
      </c>
      <c r="F104" s="18" t="s">
        <v>117</v>
      </c>
      <c r="G104" s="46" t="s">
        <v>140</v>
      </c>
      <c r="H104" s="46">
        <v>1</v>
      </c>
      <c r="I104" s="46" t="s">
        <v>141</v>
      </c>
      <c r="J104" s="46" t="s">
        <v>141</v>
      </c>
      <c r="K104" s="47">
        <v>51.9</v>
      </c>
      <c r="L104" s="63" t="s">
        <v>141</v>
      </c>
      <c r="M104" s="12" t="s">
        <v>141</v>
      </c>
      <c r="N104" s="12" t="s">
        <v>141</v>
      </c>
      <c r="O104" s="12" t="s">
        <v>141</v>
      </c>
      <c r="P104" s="46">
        <v>81</v>
      </c>
      <c r="Q104" s="12" t="s">
        <v>141</v>
      </c>
      <c r="R104" s="19" t="s">
        <v>141</v>
      </c>
      <c r="S104" s="47"/>
    </row>
    <row r="105" spans="1:19" ht="22.5" x14ac:dyDescent="0.25">
      <c r="A105" s="154"/>
      <c r="B105" s="157"/>
      <c r="C105" s="34">
        <v>38</v>
      </c>
      <c r="D105" s="6">
        <v>15</v>
      </c>
      <c r="E105" s="49" t="s">
        <v>103</v>
      </c>
      <c r="F105" s="55" t="s">
        <v>146</v>
      </c>
      <c r="G105" s="6" t="s">
        <v>140</v>
      </c>
      <c r="H105" s="6">
        <v>1</v>
      </c>
      <c r="I105" s="6" t="s">
        <v>141</v>
      </c>
      <c r="J105" s="6" t="s">
        <v>141</v>
      </c>
      <c r="K105" s="8">
        <v>58</v>
      </c>
      <c r="L105" s="64" t="s">
        <v>141</v>
      </c>
      <c r="M105" s="6" t="s">
        <v>141</v>
      </c>
      <c r="N105" s="6" t="s">
        <v>141</v>
      </c>
      <c r="O105" s="6" t="s">
        <v>141</v>
      </c>
      <c r="P105" s="6">
        <v>87</v>
      </c>
      <c r="Q105" s="6" t="s">
        <v>141</v>
      </c>
      <c r="R105" s="6">
        <v>1</v>
      </c>
      <c r="S105" s="8"/>
    </row>
    <row r="106" spans="1:19" ht="24.75" customHeight="1" x14ac:dyDescent="0.25">
      <c r="A106" s="154"/>
      <c r="B106" s="157"/>
      <c r="C106" s="34">
        <v>54</v>
      </c>
      <c r="D106" s="6">
        <v>17</v>
      </c>
      <c r="E106" s="49" t="s">
        <v>104</v>
      </c>
      <c r="F106" s="55" t="s">
        <v>119</v>
      </c>
      <c r="G106" s="6" t="s">
        <v>140</v>
      </c>
      <c r="H106" s="6">
        <v>1</v>
      </c>
      <c r="I106" s="6" t="s">
        <v>141</v>
      </c>
      <c r="J106" s="6" t="s">
        <v>141</v>
      </c>
      <c r="K106" s="8">
        <v>164</v>
      </c>
      <c r="L106" s="64" t="s">
        <v>141</v>
      </c>
      <c r="M106" s="6" t="s">
        <v>141</v>
      </c>
      <c r="N106" s="6" t="s">
        <v>141</v>
      </c>
      <c r="O106" s="6" t="s">
        <v>141</v>
      </c>
      <c r="P106" s="6">
        <v>165</v>
      </c>
      <c r="Q106" s="6" t="s">
        <v>141</v>
      </c>
      <c r="R106" s="19" t="s">
        <v>141</v>
      </c>
      <c r="S106" s="8"/>
    </row>
    <row r="107" spans="1:19" ht="22.5" x14ac:dyDescent="0.25">
      <c r="A107" s="154"/>
      <c r="B107" s="157"/>
      <c r="C107" s="34">
        <v>34</v>
      </c>
      <c r="D107" s="6">
        <v>21</v>
      </c>
      <c r="E107" s="49" t="s">
        <v>105</v>
      </c>
      <c r="F107" s="55" t="s">
        <v>120</v>
      </c>
      <c r="G107" s="6" t="s">
        <v>140</v>
      </c>
      <c r="H107" s="6">
        <v>1</v>
      </c>
      <c r="I107" s="6" t="s">
        <v>141</v>
      </c>
      <c r="J107" s="6" t="s">
        <v>141</v>
      </c>
      <c r="K107" s="8">
        <v>51.7</v>
      </c>
      <c r="L107" s="64" t="s">
        <v>141</v>
      </c>
      <c r="M107" s="6" t="s">
        <v>141</v>
      </c>
      <c r="N107" s="6" t="s">
        <v>141</v>
      </c>
      <c r="O107" s="6" t="s">
        <v>141</v>
      </c>
      <c r="P107" s="6">
        <v>90</v>
      </c>
      <c r="Q107" s="6" t="s">
        <v>141</v>
      </c>
      <c r="R107" s="19" t="s">
        <v>141</v>
      </c>
      <c r="S107" s="8"/>
    </row>
    <row r="108" spans="1:19" ht="22.5" x14ac:dyDescent="0.25">
      <c r="A108" s="154"/>
      <c r="B108" s="157"/>
      <c r="C108" s="34">
        <v>7</v>
      </c>
      <c r="D108" s="6">
        <v>23</v>
      </c>
      <c r="E108" s="49" t="s">
        <v>106</v>
      </c>
      <c r="F108" s="55" t="s">
        <v>121</v>
      </c>
      <c r="G108" s="6" t="s">
        <v>140</v>
      </c>
      <c r="H108" s="6">
        <v>1</v>
      </c>
      <c r="I108" s="6" t="s">
        <v>141</v>
      </c>
      <c r="J108" s="6" t="s">
        <v>141</v>
      </c>
      <c r="K108" s="8">
        <v>50</v>
      </c>
      <c r="L108" s="64" t="s">
        <v>141</v>
      </c>
      <c r="M108" s="6" t="s">
        <v>141</v>
      </c>
      <c r="N108" s="6" t="s">
        <v>141</v>
      </c>
      <c r="O108" s="6" t="s">
        <v>141</v>
      </c>
      <c r="P108" s="6">
        <v>83</v>
      </c>
      <c r="Q108" s="6" t="s">
        <v>141</v>
      </c>
      <c r="R108" s="19" t="s">
        <v>141</v>
      </c>
      <c r="S108" s="8"/>
    </row>
    <row r="109" spans="1:19" ht="22.5" x14ac:dyDescent="0.25">
      <c r="A109" s="154"/>
      <c r="B109" s="157"/>
      <c r="C109" s="34">
        <v>5</v>
      </c>
      <c r="D109" s="6">
        <v>24</v>
      </c>
      <c r="E109" s="49" t="s">
        <v>107</v>
      </c>
      <c r="F109" s="55" t="s">
        <v>122</v>
      </c>
      <c r="G109" s="6" t="s">
        <v>140</v>
      </c>
      <c r="H109" s="6">
        <v>1</v>
      </c>
      <c r="I109" s="6" t="s">
        <v>141</v>
      </c>
      <c r="J109" s="6" t="s">
        <v>141</v>
      </c>
      <c r="K109" s="8">
        <v>137</v>
      </c>
      <c r="L109" s="64" t="s">
        <v>141</v>
      </c>
      <c r="M109" s="6" t="s">
        <v>141</v>
      </c>
      <c r="N109" s="6" t="s">
        <v>141</v>
      </c>
      <c r="O109" s="6" t="s">
        <v>141</v>
      </c>
      <c r="P109" s="6">
        <v>137</v>
      </c>
      <c r="Q109" s="6" t="s">
        <v>141</v>
      </c>
      <c r="R109" s="19" t="s">
        <v>141</v>
      </c>
      <c r="S109" s="8"/>
    </row>
    <row r="110" spans="1:19" ht="22.5" x14ac:dyDescent="0.25">
      <c r="A110" s="154"/>
      <c r="B110" s="157"/>
      <c r="C110" s="34">
        <v>14</v>
      </c>
      <c r="D110" s="6">
        <v>37</v>
      </c>
      <c r="E110" s="49" t="s">
        <v>108</v>
      </c>
      <c r="F110" s="55" t="s">
        <v>123</v>
      </c>
      <c r="G110" s="6" t="s">
        <v>140</v>
      </c>
      <c r="H110" s="6">
        <v>1</v>
      </c>
      <c r="I110" s="6" t="s">
        <v>141</v>
      </c>
      <c r="J110" s="6">
        <v>119.4</v>
      </c>
      <c r="K110" s="8">
        <v>138.1</v>
      </c>
      <c r="L110" s="64" t="s">
        <v>141</v>
      </c>
      <c r="M110" s="6" t="s">
        <v>141</v>
      </c>
      <c r="N110" s="6" t="s">
        <v>141</v>
      </c>
      <c r="O110" s="6" t="s">
        <v>141</v>
      </c>
      <c r="P110" s="6">
        <v>137</v>
      </c>
      <c r="Q110" s="6" t="s">
        <v>141</v>
      </c>
      <c r="R110" s="6">
        <v>126</v>
      </c>
      <c r="S110" s="8"/>
    </row>
    <row r="111" spans="1:19" ht="22.5" x14ac:dyDescent="0.25">
      <c r="A111" s="154"/>
      <c r="B111" s="157"/>
      <c r="C111" s="34">
        <v>18</v>
      </c>
      <c r="D111" s="6">
        <v>38</v>
      </c>
      <c r="E111" s="49" t="s">
        <v>109</v>
      </c>
      <c r="F111" s="55" t="s">
        <v>124</v>
      </c>
      <c r="G111" s="6" t="s">
        <v>140</v>
      </c>
      <c r="H111" s="6">
        <v>1</v>
      </c>
      <c r="I111" s="6" t="s">
        <v>141</v>
      </c>
      <c r="J111" s="6">
        <v>45.6</v>
      </c>
      <c r="K111" s="8">
        <v>50.1</v>
      </c>
      <c r="L111" s="64" t="s">
        <v>141</v>
      </c>
      <c r="M111" s="6" t="s">
        <v>141</v>
      </c>
      <c r="N111" s="6" t="s">
        <v>141</v>
      </c>
      <c r="O111" s="6" t="s">
        <v>141</v>
      </c>
      <c r="P111" s="6">
        <v>103</v>
      </c>
      <c r="Q111" s="6" t="s">
        <v>141</v>
      </c>
      <c r="R111" s="19" t="s">
        <v>141</v>
      </c>
      <c r="S111" s="8"/>
    </row>
    <row r="112" spans="1:19" ht="22.5" x14ac:dyDescent="0.25">
      <c r="A112" s="154"/>
      <c r="B112" s="157"/>
      <c r="C112" s="34">
        <v>12</v>
      </c>
      <c r="D112" s="6">
        <v>40</v>
      </c>
      <c r="E112" s="49" t="s">
        <v>110</v>
      </c>
      <c r="F112" s="55" t="s">
        <v>125</v>
      </c>
      <c r="G112" s="6" t="s">
        <v>140</v>
      </c>
      <c r="H112" s="6">
        <v>1</v>
      </c>
      <c r="I112" s="6" t="s">
        <v>141</v>
      </c>
      <c r="J112" s="6" t="s">
        <v>141</v>
      </c>
      <c r="K112" s="8">
        <v>55</v>
      </c>
      <c r="L112" s="64" t="s">
        <v>141</v>
      </c>
      <c r="M112" s="6" t="s">
        <v>141</v>
      </c>
      <c r="N112" s="6" t="s">
        <v>141</v>
      </c>
      <c r="O112" s="6" t="s">
        <v>141</v>
      </c>
      <c r="P112" s="6">
        <v>81</v>
      </c>
      <c r="Q112" s="6" t="s">
        <v>141</v>
      </c>
      <c r="R112" s="19" t="s">
        <v>141</v>
      </c>
      <c r="S112" s="8"/>
    </row>
    <row r="113" spans="1:19" ht="22.5" x14ac:dyDescent="0.25">
      <c r="A113" s="154"/>
      <c r="B113" s="157"/>
      <c r="C113" s="34">
        <v>75</v>
      </c>
      <c r="D113" s="6">
        <v>49</v>
      </c>
      <c r="E113" s="49" t="s">
        <v>111</v>
      </c>
      <c r="F113" s="55" t="s">
        <v>126</v>
      </c>
      <c r="G113" s="6" t="s">
        <v>140</v>
      </c>
      <c r="H113" s="6">
        <v>1</v>
      </c>
      <c r="I113" s="6" t="s">
        <v>141</v>
      </c>
      <c r="J113" s="6">
        <v>41.6</v>
      </c>
      <c r="K113" s="8">
        <v>51.4</v>
      </c>
      <c r="L113" s="64" t="s">
        <v>141</v>
      </c>
      <c r="M113" s="6" t="s">
        <v>141</v>
      </c>
      <c r="N113" s="6" t="s">
        <v>141</v>
      </c>
      <c r="O113" s="6" t="s">
        <v>141</v>
      </c>
      <c r="P113" s="6">
        <v>90</v>
      </c>
      <c r="Q113" s="6" t="s">
        <v>141</v>
      </c>
      <c r="R113" s="19" t="s">
        <v>141</v>
      </c>
      <c r="S113" s="8"/>
    </row>
    <row r="114" spans="1:19" ht="22.5" x14ac:dyDescent="0.25">
      <c r="A114" s="154"/>
      <c r="B114" s="157"/>
      <c r="C114" s="34">
        <v>72</v>
      </c>
      <c r="D114" s="6">
        <v>52</v>
      </c>
      <c r="E114" s="49" t="s">
        <v>112</v>
      </c>
      <c r="F114" s="55" t="s">
        <v>127</v>
      </c>
      <c r="G114" s="6" t="s">
        <v>140</v>
      </c>
      <c r="H114" s="6">
        <v>1</v>
      </c>
      <c r="I114" s="6" t="s">
        <v>141</v>
      </c>
      <c r="J114" s="6" t="s">
        <v>141</v>
      </c>
      <c r="K114" s="8">
        <v>131.1</v>
      </c>
      <c r="L114" s="64" t="s">
        <v>141</v>
      </c>
      <c r="M114" s="6" t="s">
        <v>141</v>
      </c>
      <c r="N114" s="6" t="s">
        <v>141</v>
      </c>
      <c r="O114" s="6" t="s">
        <v>141</v>
      </c>
      <c r="P114" s="6">
        <v>131</v>
      </c>
      <c r="Q114" s="6" t="s">
        <v>141</v>
      </c>
      <c r="R114" s="19" t="s">
        <v>141</v>
      </c>
      <c r="S114" s="8"/>
    </row>
    <row r="115" spans="1:19" ht="22.5" x14ac:dyDescent="0.25">
      <c r="A115" s="154"/>
      <c r="B115" s="157"/>
      <c r="C115" s="34">
        <v>70</v>
      </c>
      <c r="D115" s="6">
        <v>53</v>
      </c>
      <c r="E115" s="49" t="s">
        <v>113</v>
      </c>
      <c r="F115" s="55" t="s">
        <v>118</v>
      </c>
      <c r="G115" s="6" t="s">
        <v>140</v>
      </c>
      <c r="H115" s="6">
        <v>1</v>
      </c>
      <c r="I115" s="6" t="s">
        <v>141</v>
      </c>
      <c r="J115" s="6" t="s">
        <v>141</v>
      </c>
      <c r="K115" s="8">
        <v>121.9</v>
      </c>
      <c r="L115" s="64" t="s">
        <v>141</v>
      </c>
      <c r="M115" s="6" t="s">
        <v>141</v>
      </c>
      <c r="N115" s="6" t="s">
        <v>141</v>
      </c>
      <c r="O115" s="6" t="s">
        <v>141</v>
      </c>
      <c r="P115" s="6">
        <v>169</v>
      </c>
      <c r="Q115" s="6" t="s">
        <v>141</v>
      </c>
      <c r="R115" s="19" t="s">
        <v>141</v>
      </c>
      <c r="S115" s="8"/>
    </row>
    <row r="116" spans="1:19" ht="22.5" x14ac:dyDescent="0.25">
      <c r="A116" s="154"/>
      <c r="B116" s="157"/>
      <c r="C116" s="34">
        <v>66</v>
      </c>
      <c r="D116" s="6">
        <v>68</v>
      </c>
      <c r="E116" s="49" t="s">
        <v>114</v>
      </c>
      <c r="F116" s="55" t="s">
        <v>128</v>
      </c>
      <c r="G116" s="6" t="s">
        <v>140</v>
      </c>
      <c r="H116" s="6">
        <v>1</v>
      </c>
      <c r="I116" s="6" t="s">
        <v>141</v>
      </c>
      <c r="J116" s="6">
        <v>40.700000000000003</v>
      </c>
      <c r="K116" s="8">
        <v>51</v>
      </c>
      <c r="L116" s="64" t="s">
        <v>141</v>
      </c>
      <c r="M116" s="6" t="s">
        <v>141</v>
      </c>
      <c r="N116" s="6" t="s">
        <v>141</v>
      </c>
      <c r="O116" s="6" t="s">
        <v>141</v>
      </c>
      <c r="P116" s="6">
        <v>85</v>
      </c>
      <c r="Q116" s="6" t="s">
        <v>141</v>
      </c>
      <c r="R116" s="19" t="s">
        <v>141</v>
      </c>
      <c r="S116" s="8"/>
    </row>
    <row r="117" spans="1:19" ht="22.5" x14ac:dyDescent="0.25">
      <c r="A117" s="154"/>
      <c r="B117" s="157"/>
      <c r="C117" s="34">
        <v>58</v>
      </c>
      <c r="D117" s="6">
        <v>69</v>
      </c>
      <c r="E117" s="49" t="s">
        <v>115</v>
      </c>
      <c r="F117" s="55" t="s">
        <v>129</v>
      </c>
      <c r="G117" s="6" t="s">
        <v>140</v>
      </c>
      <c r="H117" s="6">
        <v>1</v>
      </c>
      <c r="I117" s="6" t="s">
        <v>141</v>
      </c>
      <c r="J117" s="6">
        <v>45.8</v>
      </c>
      <c r="K117" s="8">
        <v>50.4</v>
      </c>
      <c r="L117" s="64" t="s">
        <v>141</v>
      </c>
      <c r="M117" s="6" t="s">
        <v>141</v>
      </c>
      <c r="N117" s="6" t="s">
        <v>141</v>
      </c>
      <c r="O117" s="6" t="s">
        <v>141</v>
      </c>
      <c r="P117" s="6">
        <v>77</v>
      </c>
      <c r="Q117" s="6" t="s">
        <v>141</v>
      </c>
      <c r="R117" s="19" t="s">
        <v>141</v>
      </c>
      <c r="S117" s="8"/>
    </row>
    <row r="118" spans="1:19" ht="22.5" x14ac:dyDescent="0.25">
      <c r="A118" s="154"/>
      <c r="B118" s="157"/>
      <c r="C118" s="34">
        <v>76</v>
      </c>
      <c r="D118" s="6">
        <v>71</v>
      </c>
      <c r="E118" s="49" t="s">
        <v>116</v>
      </c>
      <c r="F118" s="55" t="s">
        <v>130</v>
      </c>
      <c r="G118" s="6" t="s">
        <v>140</v>
      </c>
      <c r="H118" s="6">
        <v>1</v>
      </c>
      <c r="I118" s="6" t="s">
        <v>141</v>
      </c>
      <c r="J118" s="6" t="s">
        <v>141</v>
      </c>
      <c r="K118" s="8">
        <v>26</v>
      </c>
      <c r="L118" s="64" t="s">
        <v>141</v>
      </c>
      <c r="M118" s="6" t="s">
        <v>141</v>
      </c>
      <c r="N118" s="6" t="s">
        <v>141</v>
      </c>
      <c r="O118" s="6" t="s">
        <v>141</v>
      </c>
      <c r="P118" s="6">
        <v>48</v>
      </c>
      <c r="Q118" s="6" t="s">
        <v>141</v>
      </c>
      <c r="R118" s="19" t="s">
        <v>141</v>
      </c>
      <c r="S118" s="8"/>
    </row>
    <row r="119" spans="1:19" ht="15" customHeight="1" thickBot="1" x14ac:dyDescent="0.3">
      <c r="A119" s="154"/>
      <c r="B119" s="157"/>
      <c r="C119" s="168" t="s">
        <v>135</v>
      </c>
      <c r="D119" s="169"/>
      <c r="E119" s="170"/>
      <c r="F119" s="10"/>
      <c r="G119" s="7" t="s">
        <v>141</v>
      </c>
      <c r="H119" s="7" t="s">
        <v>141</v>
      </c>
      <c r="I119" s="27" t="s">
        <v>141</v>
      </c>
      <c r="J119" s="98">
        <f>SUM(J110:J118)</f>
        <v>293.10000000000002</v>
      </c>
      <c r="K119" s="104">
        <f>SUM(K104:K118)</f>
        <v>1187.6000000000001</v>
      </c>
      <c r="L119" s="105" t="s">
        <v>141</v>
      </c>
      <c r="M119" s="106" t="s">
        <v>141</v>
      </c>
      <c r="N119" s="107" t="s">
        <v>141</v>
      </c>
      <c r="O119" s="107" t="s">
        <v>141</v>
      </c>
      <c r="P119" s="98">
        <f>SUM(P104:P118)</f>
        <v>1564</v>
      </c>
      <c r="Q119" s="107" t="s">
        <v>141</v>
      </c>
      <c r="R119" s="98">
        <f>SUM(R105:R118)</f>
        <v>127</v>
      </c>
      <c r="S119" s="11"/>
    </row>
    <row r="120" spans="1:19" ht="36" customHeight="1" thickBot="1" x14ac:dyDescent="0.3">
      <c r="A120" s="154"/>
      <c r="B120" s="130" t="s">
        <v>133</v>
      </c>
      <c r="C120" s="65" t="s">
        <v>141</v>
      </c>
      <c r="D120" s="12" t="s">
        <v>141</v>
      </c>
      <c r="E120" s="13" t="s">
        <v>141</v>
      </c>
      <c r="F120" s="111" t="s">
        <v>141</v>
      </c>
      <c r="G120" s="111" t="s">
        <v>141</v>
      </c>
      <c r="H120" s="111" t="s">
        <v>141</v>
      </c>
      <c r="I120" s="111" t="s">
        <v>141</v>
      </c>
      <c r="J120" s="111" t="s">
        <v>141</v>
      </c>
      <c r="K120" s="112" t="s">
        <v>141</v>
      </c>
      <c r="L120" s="16" t="s">
        <v>141</v>
      </c>
      <c r="M120" s="65" t="s">
        <v>141</v>
      </c>
      <c r="N120" s="12" t="s">
        <v>141</v>
      </c>
      <c r="O120" s="12" t="s">
        <v>141</v>
      </c>
      <c r="P120" s="12" t="s">
        <v>141</v>
      </c>
      <c r="Q120" s="12" t="s">
        <v>141</v>
      </c>
      <c r="R120" s="12" t="s">
        <v>141</v>
      </c>
      <c r="S120" s="13"/>
    </row>
    <row r="121" spans="1:19" ht="15.75" thickBot="1" x14ac:dyDescent="0.3">
      <c r="A121" s="154"/>
      <c r="B121" s="130"/>
      <c r="C121" s="171" t="s">
        <v>136</v>
      </c>
      <c r="D121" s="172"/>
      <c r="E121" s="173"/>
      <c r="F121" s="86"/>
      <c r="G121" s="119"/>
      <c r="H121" s="119"/>
      <c r="I121" s="119"/>
      <c r="J121" s="119"/>
      <c r="K121" s="120"/>
      <c r="L121" s="29"/>
      <c r="M121" s="117"/>
      <c r="N121" s="30"/>
      <c r="O121" s="30"/>
      <c r="P121" s="30"/>
      <c r="Q121" s="30"/>
      <c r="R121" s="115" t="s">
        <v>141</v>
      </c>
      <c r="S121" s="116"/>
    </row>
    <row r="122" spans="1:19" ht="60.75" customHeight="1" x14ac:dyDescent="0.25">
      <c r="A122" s="154"/>
      <c r="B122" s="130" t="s">
        <v>166</v>
      </c>
      <c r="C122" s="65">
        <v>93</v>
      </c>
      <c r="D122" s="12" t="s">
        <v>141</v>
      </c>
      <c r="E122" s="13" t="s">
        <v>141</v>
      </c>
      <c r="F122" s="18" t="s">
        <v>169</v>
      </c>
      <c r="G122" s="111" t="s">
        <v>141</v>
      </c>
      <c r="H122" s="111" t="s">
        <v>141</v>
      </c>
      <c r="I122" s="111" t="s">
        <v>141</v>
      </c>
      <c r="J122" s="111" t="s">
        <v>141</v>
      </c>
      <c r="K122" s="112" t="s">
        <v>141</v>
      </c>
      <c r="L122" s="16" t="s">
        <v>141</v>
      </c>
      <c r="M122" s="65" t="s">
        <v>141</v>
      </c>
      <c r="N122" s="12" t="s">
        <v>141</v>
      </c>
      <c r="O122" s="12" t="s">
        <v>141</v>
      </c>
      <c r="P122" s="12">
        <v>2355</v>
      </c>
      <c r="Q122" s="12" t="s">
        <v>141</v>
      </c>
      <c r="R122" s="12" t="s">
        <v>141</v>
      </c>
      <c r="S122" s="13"/>
    </row>
    <row r="123" spans="1:19" ht="15.75" thickBot="1" x14ac:dyDescent="0.3">
      <c r="A123" s="154"/>
      <c r="B123" s="130"/>
      <c r="C123" s="121" t="s">
        <v>170</v>
      </c>
      <c r="D123" s="131"/>
      <c r="E123" s="132"/>
      <c r="F123" s="10"/>
      <c r="G123" s="7"/>
      <c r="H123" s="7"/>
      <c r="I123" s="7"/>
      <c r="J123" s="7"/>
      <c r="K123" s="11"/>
      <c r="L123" s="10"/>
      <c r="M123" s="7"/>
      <c r="N123" s="7"/>
      <c r="O123" s="7"/>
      <c r="P123" s="114">
        <f>SUM(P122)</f>
        <v>2355</v>
      </c>
      <c r="Q123" s="7"/>
      <c r="R123" s="89"/>
      <c r="S123" s="11"/>
    </row>
    <row r="124" spans="1:19" ht="15" customHeight="1" x14ac:dyDescent="0.25">
      <c r="A124" s="154"/>
      <c r="B124" s="130" t="s">
        <v>134</v>
      </c>
      <c r="C124" s="145" t="s">
        <v>141</v>
      </c>
      <c r="D124" s="126" t="s">
        <v>141</v>
      </c>
      <c r="E124" s="137" t="s">
        <v>141</v>
      </c>
      <c r="F124" s="124" t="s">
        <v>141</v>
      </c>
      <c r="G124" s="126" t="s">
        <v>141</v>
      </c>
      <c r="H124" s="126" t="s">
        <v>141</v>
      </c>
      <c r="I124" s="126" t="s">
        <v>141</v>
      </c>
      <c r="J124" s="126" t="s">
        <v>141</v>
      </c>
      <c r="K124" s="137" t="s">
        <v>141</v>
      </c>
      <c r="L124" s="124" t="s">
        <v>141</v>
      </c>
      <c r="M124" s="126" t="s">
        <v>141</v>
      </c>
      <c r="N124" s="126" t="s">
        <v>141</v>
      </c>
      <c r="O124" s="126" t="s">
        <v>141</v>
      </c>
      <c r="P124" s="126" t="s">
        <v>141</v>
      </c>
      <c r="Q124" s="126" t="s">
        <v>141</v>
      </c>
      <c r="R124" s="126" t="s">
        <v>141</v>
      </c>
      <c r="S124" s="137"/>
    </row>
    <row r="125" spans="1:19" x14ac:dyDescent="0.25">
      <c r="A125" s="154"/>
      <c r="B125" s="130"/>
      <c r="C125" s="143"/>
      <c r="D125" s="127"/>
      <c r="E125" s="138"/>
      <c r="F125" s="125"/>
      <c r="G125" s="127"/>
      <c r="H125" s="127"/>
      <c r="I125" s="127"/>
      <c r="J125" s="127"/>
      <c r="K125" s="138"/>
      <c r="L125" s="125"/>
      <c r="M125" s="127"/>
      <c r="N125" s="127"/>
      <c r="O125" s="127"/>
      <c r="P125" s="127"/>
      <c r="Q125" s="127"/>
      <c r="R125" s="127"/>
      <c r="S125" s="137"/>
    </row>
    <row r="126" spans="1:19" ht="15.75" thickBot="1" x14ac:dyDescent="0.3">
      <c r="A126" s="154"/>
      <c r="B126" s="130"/>
      <c r="C126" s="168" t="s">
        <v>137</v>
      </c>
      <c r="D126" s="169"/>
      <c r="E126" s="121"/>
      <c r="F126" s="10"/>
      <c r="G126" s="7" t="s">
        <v>141</v>
      </c>
      <c r="H126" s="7" t="s">
        <v>141</v>
      </c>
      <c r="I126" s="7" t="s">
        <v>141</v>
      </c>
      <c r="J126" s="7" t="s">
        <v>141</v>
      </c>
      <c r="K126" s="96" t="s">
        <v>141</v>
      </c>
      <c r="L126" s="27" t="s">
        <v>141</v>
      </c>
      <c r="M126" s="7" t="s">
        <v>141</v>
      </c>
      <c r="N126" s="7" t="s">
        <v>141</v>
      </c>
      <c r="O126" s="7" t="s">
        <v>141</v>
      </c>
      <c r="P126" s="7" t="s">
        <v>141</v>
      </c>
      <c r="Q126" s="7" t="s">
        <v>141</v>
      </c>
      <c r="R126" s="60" t="s">
        <v>141</v>
      </c>
      <c r="S126" s="11"/>
    </row>
    <row r="127" spans="1:19" x14ac:dyDescent="0.25">
      <c r="A127" s="154"/>
      <c r="B127" s="130" t="s">
        <v>151</v>
      </c>
      <c r="C127" s="113">
        <v>86</v>
      </c>
      <c r="D127" s="46" t="s">
        <v>141</v>
      </c>
      <c r="E127" s="46" t="s">
        <v>141</v>
      </c>
      <c r="F127" s="87" t="s">
        <v>153</v>
      </c>
      <c r="G127" s="46" t="s">
        <v>141</v>
      </c>
      <c r="H127" s="46" t="s">
        <v>141</v>
      </c>
      <c r="I127" s="46" t="s">
        <v>141</v>
      </c>
      <c r="J127" s="46" t="s">
        <v>141</v>
      </c>
      <c r="K127" s="47" t="s">
        <v>141</v>
      </c>
      <c r="L127" s="59" t="s">
        <v>141</v>
      </c>
      <c r="M127" s="46" t="s">
        <v>141</v>
      </c>
      <c r="N127" s="46" t="s">
        <v>141</v>
      </c>
      <c r="O127" s="46" t="s">
        <v>141</v>
      </c>
      <c r="P127" s="46">
        <v>6</v>
      </c>
      <c r="Q127" s="46" t="s">
        <v>141</v>
      </c>
      <c r="R127" s="82" t="s">
        <v>141</v>
      </c>
      <c r="S127" s="47"/>
    </row>
    <row r="128" spans="1:19" x14ac:dyDescent="0.25">
      <c r="A128" s="154"/>
      <c r="B128" s="130"/>
      <c r="C128" s="34">
        <v>90</v>
      </c>
      <c r="D128" s="6" t="s">
        <v>141</v>
      </c>
      <c r="E128" s="6" t="s">
        <v>141</v>
      </c>
      <c r="F128" s="9" t="s">
        <v>153</v>
      </c>
      <c r="G128" s="6" t="s">
        <v>141</v>
      </c>
      <c r="H128" s="6" t="s">
        <v>141</v>
      </c>
      <c r="I128" s="6" t="s">
        <v>141</v>
      </c>
      <c r="J128" s="6" t="s">
        <v>141</v>
      </c>
      <c r="K128" s="8" t="s">
        <v>141</v>
      </c>
      <c r="L128" s="34" t="s">
        <v>141</v>
      </c>
      <c r="M128" s="6" t="s">
        <v>141</v>
      </c>
      <c r="N128" s="6" t="s">
        <v>141</v>
      </c>
      <c r="O128" s="6" t="s">
        <v>141</v>
      </c>
      <c r="P128" s="6">
        <v>63</v>
      </c>
      <c r="Q128" s="6" t="s">
        <v>141</v>
      </c>
      <c r="R128" s="6">
        <v>63</v>
      </c>
      <c r="S128" s="35"/>
    </row>
    <row r="129" spans="1:19" x14ac:dyDescent="0.25">
      <c r="A129" s="154"/>
      <c r="B129" s="130"/>
      <c r="C129" s="34">
        <v>91</v>
      </c>
      <c r="D129" s="6" t="s">
        <v>141</v>
      </c>
      <c r="E129" s="6" t="s">
        <v>141</v>
      </c>
      <c r="F129" s="9" t="s">
        <v>153</v>
      </c>
      <c r="G129" s="6" t="s">
        <v>141</v>
      </c>
      <c r="H129" s="6" t="s">
        <v>141</v>
      </c>
      <c r="I129" s="6" t="s">
        <v>141</v>
      </c>
      <c r="J129" s="6" t="s">
        <v>141</v>
      </c>
      <c r="K129" s="8" t="s">
        <v>141</v>
      </c>
      <c r="L129" s="34" t="s">
        <v>141</v>
      </c>
      <c r="M129" s="6" t="s">
        <v>141</v>
      </c>
      <c r="N129" s="6" t="s">
        <v>141</v>
      </c>
      <c r="O129" s="6" t="s">
        <v>141</v>
      </c>
      <c r="P129" s="6">
        <v>905</v>
      </c>
      <c r="Q129" s="6" t="s">
        <v>141</v>
      </c>
      <c r="R129" s="6">
        <v>40</v>
      </c>
      <c r="S129" s="35"/>
    </row>
    <row r="130" spans="1:19" x14ac:dyDescent="0.25">
      <c r="A130" s="154"/>
      <c r="B130" s="130"/>
      <c r="C130" s="117">
        <v>92</v>
      </c>
      <c r="D130" s="6" t="s">
        <v>141</v>
      </c>
      <c r="E130" s="6" t="s">
        <v>141</v>
      </c>
      <c r="F130" s="9" t="s">
        <v>153</v>
      </c>
      <c r="G130" s="6" t="s">
        <v>141</v>
      </c>
      <c r="H130" s="6" t="s">
        <v>141</v>
      </c>
      <c r="I130" s="6" t="s">
        <v>141</v>
      </c>
      <c r="J130" s="6" t="s">
        <v>141</v>
      </c>
      <c r="K130" s="8" t="s">
        <v>141</v>
      </c>
      <c r="L130" s="9" t="s">
        <v>141</v>
      </c>
      <c r="M130" s="6" t="s">
        <v>141</v>
      </c>
      <c r="N130" s="6" t="s">
        <v>141</v>
      </c>
      <c r="O130" s="6" t="s">
        <v>141</v>
      </c>
      <c r="P130" s="6">
        <v>67</v>
      </c>
      <c r="Q130" s="6" t="s">
        <v>141</v>
      </c>
      <c r="R130" s="19" t="s">
        <v>141</v>
      </c>
      <c r="S130" s="36"/>
    </row>
    <row r="131" spans="1:19" ht="15.75" thickBot="1" x14ac:dyDescent="0.3">
      <c r="A131" s="154"/>
      <c r="B131" s="130"/>
      <c r="C131" s="122" t="s">
        <v>154</v>
      </c>
      <c r="D131" s="122"/>
      <c r="E131" s="123"/>
      <c r="F131" s="85"/>
      <c r="G131" s="7" t="s">
        <v>141</v>
      </c>
      <c r="H131" s="7" t="s">
        <v>141</v>
      </c>
      <c r="I131" s="7" t="s">
        <v>141</v>
      </c>
      <c r="J131" s="7" t="s">
        <v>141</v>
      </c>
      <c r="K131" s="7" t="s">
        <v>141</v>
      </c>
      <c r="L131" s="10" t="s">
        <v>141</v>
      </c>
      <c r="M131" s="38" t="s">
        <v>141</v>
      </c>
      <c r="N131" s="7" t="s">
        <v>141</v>
      </c>
      <c r="O131" s="7" t="s">
        <v>141</v>
      </c>
      <c r="P131" s="95">
        <f>SUM(P127:P130)</f>
        <v>1041</v>
      </c>
      <c r="Q131" s="7" t="s">
        <v>141</v>
      </c>
      <c r="R131" s="90">
        <f>SUM(R128:R130)</f>
        <v>103</v>
      </c>
      <c r="S131" s="39"/>
    </row>
    <row r="132" spans="1:19" ht="15" customHeight="1" x14ac:dyDescent="0.25">
      <c r="A132" s="155"/>
      <c r="B132" s="158" t="s">
        <v>138</v>
      </c>
      <c r="C132" s="158"/>
      <c r="D132" s="158"/>
      <c r="E132" s="159"/>
      <c r="F132" s="124"/>
      <c r="G132" s="126" t="s">
        <v>141</v>
      </c>
      <c r="H132" s="126" t="s">
        <v>141</v>
      </c>
      <c r="I132" s="126" t="s">
        <v>141</v>
      </c>
      <c r="J132" s="126" t="s">
        <v>141</v>
      </c>
      <c r="K132" s="134">
        <f>K78+K82+K93+K119</f>
        <v>18865.2</v>
      </c>
      <c r="L132" s="124" t="s">
        <v>141</v>
      </c>
      <c r="M132" s="126" t="s">
        <v>141</v>
      </c>
      <c r="N132" s="126" t="s">
        <v>141</v>
      </c>
      <c r="O132" s="126" t="s">
        <v>141</v>
      </c>
      <c r="P132" s="126" t="s">
        <v>141</v>
      </c>
      <c r="Q132" s="126" t="s">
        <v>141</v>
      </c>
      <c r="R132" s="126" t="s">
        <v>141</v>
      </c>
      <c r="S132" s="137"/>
    </row>
    <row r="133" spans="1:19" ht="15.75" thickBot="1" x14ac:dyDescent="0.3">
      <c r="A133" s="156"/>
      <c r="B133" s="160"/>
      <c r="C133" s="160"/>
      <c r="D133" s="160"/>
      <c r="E133" s="161"/>
      <c r="F133" s="149"/>
      <c r="G133" s="133"/>
      <c r="H133" s="133"/>
      <c r="I133" s="133"/>
      <c r="J133" s="133"/>
      <c r="K133" s="135"/>
      <c r="L133" s="149"/>
      <c r="M133" s="133"/>
      <c r="N133" s="133"/>
      <c r="O133" s="133"/>
      <c r="P133" s="133"/>
      <c r="Q133" s="133"/>
      <c r="R133" s="133"/>
      <c r="S133" s="144"/>
    </row>
    <row r="134" spans="1:19" ht="15.75" thickBot="1" x14ac:dyDescent="0.3">
      <c r="A134" s="150" t="s">
        <v>139</v>
      </c>
      <c r="B134" s="151"/>
      <c r="C134" s="151"/>
      <c r="D134" s="151"/>
      <c r="E134" s="152"/>
      <c r="F134" s="86"/>
      <c r="G134" s="7" t="s">
        <v>141</v>
      </c>
      <c r="H134" s="7" t="s">
        <v>141</v>
      </c>
      <c r="I134" s="94">
        <f>I57</f>
        <v>255894</v>
      </c>
      <c r="J134" s="98">
        <f>J119+J93+J82+J78+J57</f>
        <v>14782.7</v>
      </c>
      <c r="K134" s="102">
        <f>K119+K93+K82+K78+K57</f>
        <v>66313.3</v>
      </c>
      <c r="L134" s="103" t="s">
        <v>141</v>
      </c>
      <c r="M134" s="98">
        <f>M57</f>
        <v>13868</v>
      </c>
      <c r="N134" s="98">
        <f>N57</f>
        <v>269950.76100000006</v>
      </c>
      <c r="O134" s="7" t="s">
        <v>141</v>
      </c>
      <c r="P134" s="98">
        <f>P131+P119+P93+P123+P82+P78+P57</f>
        <v>364489</v>
      </c>
      <c r="Q134" s="98">
        <f>Q93+Q78+Q57</f>
        <v>15051</v>
      </c>
      <c r="R134" s="94">
        <f>R57+R78+R82+R119+R131</f>
        <v>50254.5</v>
      </c>
      <c r="S134" s="24"/>
    </row>
    <row r="135" spans="1:19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</row>
    <row r="136" spans="1:19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</row>
    <row r="137" spans="1:19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</row>
    <row r="138" spans="1:19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</row>
    <row r="139" spans="1:19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</row>
    <row r="140" spans="1:19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</row>
    <row r="141" spans="1:19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</row>
    <row r="142" spans="1:19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</row>
    <row r="143" spans="1:19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</row>
    <row r="144" spans="1:19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</row>
    <row r="145" spans="1:19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</row>
    <row r="146" spans="1:19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</row>
    <row r="147" spans="1:19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</row>
    <row r="148" spans="1:19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</row>
  </sheetData>
  <mergeCells count="149">
    <mergeCell ref="D4:D6"/>
    <mergeCell ref="C4:C6"/>
    <mergeCell ref="L3:S3"/>
    <mergeCell ref="A7:B43"/>
    <mergeCell ref="C57:E57"/>
    <mergeCell ref="C78:E78"/>
    <mergeCell ref="A50:B57"/>
    <mergeCell ref="A58:A96"/>
    <mergeCell ref="N5:P5"/>
    <mergeCell ref="J4:J6"/>
    <mergeCell ref="I4:I6"/>
    <mergeCell ref="H4:H6"/>
    <mergeCell ref="G4:G6"/>
    <mergeCell ref="C85:E85"/>
    <mergeCell ref="C93:E93"/>
    <mergeCell ref="I94:I95"/>
    <mergeCell ref="J94:J95"/>
    <mergeCell ref="K94:K95"/>
    <mergeCell ref="C96:E96"/>
    <mergeCell ref="B58:B78"/>
    <mergeCell ref="B79:B82"/>
    <mergeCell ref="B83:B85"/>
    <mergeCell ref="B86:B93"/>
    <mergeCell ref="B94:B96"/>
    <mergeCell ref="B1:S2"/>
    <mergeCell ref="N47:S47"/>
    <mergeCell ref="M47:M49"/>
    <mergeCell ref="C47:C49"/>
    <mergeCell ref="D47:D49"/>
    <mergeCell ref="E47:E49"/>
    <mergeCell ref="F47:F49"/>
    <mergeCell ref="F4:F6"/>
    <mergeCell ref="E4:E6"/>
    <mergeCell ref="F3:K3"/>
    <mergeCell ref="L47:L49"/>
    <mergeCell ref="B45:S45"/>
    <mergeCell ref="F46:K46"/>
    <mergeCell ref="L46:S46"/>
    <mergeCell ref="A46:E46"/>
    <mergeCell ref="A47:B49"/>
    <mergeCell ref="H47:H49"/>
    <mergeCell ref="Q5:R5"/>
    <mergeCell ref="A3:E3"/>
    <mergeCell ref="A4:B6"/>
    <mergeCell ref="N4:S4"/>
    <mergeCell ref="M4:M6"/>
    <mergeCell ref="L4:L6"/>
    <mergeCell ref="K4:K6"/>
    <mergeCell ref="N48:P48"/>
    <mergeCell ref="Q48:R48"/>
    <mergeCell ref="G47:G49"/>
    <mergeCell ref="C119:E119"/>
    <mergeCell ref="C121:E121"/>
    <mergeCell ref="C126:E126"/>
    <mergeCell ref="Q83:Q84"/>
    <mergeCell ref="N101:S101"/>
    <mergeCell ref="N102:P102"/>
    <mergeCell ref="B98:S98"/>
    <mergeCell ref="I47:I49"/>
    <mergeCell ref="J47:J49"/>
    <mergeCell ref="K47:K49"/>
    <mergeCell ref="M101:M103"/>
    <mergeCell ref="H101:H103"/>
    <mergeCell ref="I101:I103"/>
    <mergeCell ref="J101:J103"/>
    <mergeCell ref="K101:K103"/>
    <mergeCell ref="L101:L103"/>
    <mergeCell ref="H94:H95"/>
    <mergeCell ref="A100:E100"/>
    <mergeCell ref="F100:K100"/>
    <mergeCell ref="R124:R125"/>
    <mergeCell ref="S124:S125"/>
    <mergeCell ref="A134:E134"/>
    <mergeCell ref="A104:A133"/>
    <mergeCell ref="F132:F133"/>
    <mergeCell ref="C124:C125"/>
    <mergeCell ref="D124:D125"/>
    <mergeCell ref="E124:E125"/>
    <mergeCell ref="F124:F125"/>
    <mergeCell ref="B124:B126"/>
    <mergeCell ref="B120:B121"/>
    <mergeCell ref="B104:B119"/>
    <mergeCell ref="B132:E133"/>
    <mergeCell ref="R83:R84"/>
    <mergeCell ref="S83:S84"/>
    <mergeCell ref="L94:L95"/>
    <mergeCell ref="M94:M95"/>
    <mergeCell ref="N94:N95"/>
    <mergeCell ref="P94:P95"/>
    <mergeCell ref="Q94:Q95"/>
    <mergeCell ref="C131:E131"/>
    <mergeCell ref="L132:L133"/>
    <mergeCell ref="M132:M133"/>
    <mergeCell ref="N132:N133"/>
    <mergeCell ref="P132:P133"/>
    <mergeCell ref="R132:R133"/>
    <mergeCell ref="S94:S95"/>
    <mergeCell ref="L100:S100"/>
    <mergeCell ref="C101:C103"/>
    <mergeCell ref="D101:D103"/>
    <mergeCell ref="E101:E103"/>
    <mergeCell ref="S132:S133"/>
    <mergeCell ref="C83:C84"/>
    <mergeCell ref="D83:D84"/>
    <mergeCell ref="E83:E84"/>
    <mergeCell ref="F83:F84"/>
    <mergeCell ref="M83:M84"/>
    <mergeCell ref="Q132:Q133"/>
    <mergeCell ref="R94:R95"/>
    <mergeCell ref="G83:G84"/>
    <mergeCell ref="H83:H84"/>
    <mergeCell ref="I83:I84"/>
    <mergeCell ref="J83:J84"/>
    <mergeCell ref="P83:P84"/>
    <mergeCell ref="O83:O84"/>
    <mergeCell ref="O94:O95"/>
    <mergeCell ref="O124:O125"/>
    <mergeCell ref="N124:N125"/>
    <mergeCell ref="L83:L84"/>
    <mergeCell ref="Q102:R102"/>
    <mergeCell ref="Q124:Q125"/>
    <mergeCell ref="P124:P125"/>
    <mergeCell ref="G124:G125"/>
    <mergeCell ref="G132:G133"/>
    <mergeCell ref="H132:H133"/>
    <mergeCell ref="O132:O133"/>
    <mergeCell ref="N83:N84"/>
    <mergeCell ref="K124:K125"/>
    <mergeCell ref="E94:E95"/>
    <mergeCell ref="F94:F95"/>
    <mergeCell ref="G94:G95"/>
    <mergeCell ref="H124:H125"/>
    <mergeCell ref="I124:I125"/>
    <mergeCell ref="J124:J125"/>
    <mergeCell ref="F101:F103"/>
    <mergeCell ref="K83:K84"/>
    <mergeCell ref="C82:E82"/>
    <mergeCell ref="L124:L125"/>
    <mergeCell ref="M124:M125"/>
    <mergeCell ref="G101:G103"/>
    <mergeCell ref="B122:B123"/>
    <mergeCell ref="C123:E123"/>
    <mergeCell ref="I132:I133"/>
    <mergeCell ref="J132:J133"/>
    <mergeCell ref="K132:K133"/>
    <mergeCell ref="C94:C95"/>
    <mergeCell ref="D94:D95"/>
    <mergeCell ref="B127:B131"/>
    <mergeCell ref="A101:B103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3" orientation="landscape" r:id="rId1"/>
  <rowBreaks count="2" manualBreakCount="2">
    <brk id="43" max="18" man="1"/>
    <brk id="82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Melkosoft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FuckYouBill</dc:creator>
  <cp:lastModifiedBy>binom</cp:lastModifiedBy>
  <cp:lastPrinted>2012-03-20T09:45:51Z</cp:lastPrinted>
  <dcterms:created xsi:type="dcterms:W3CDTF">2007-01-13T08:23:23Z</dcterms:created>
  <dcterms:modified xsi:type="dcterms:W3CDTF">2019-04-23T09:29:14Z</dcterms:modified>
</cp:coreProperties>
</file>