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2760" yWindow="32760" windowWidth="29040" windowHeight="16440"/>
  </bookViews>
  <sheets>
    <sheet name="Смета 11 граф c НР и СП" sheetId="5" r:id="rId1"/>
    <sheet name="Source" sheetId="1" r:id="rId2"/>
    <sheet name="SourceObSm" sheetId="2" r:id="rId3"/>
    <sheet name="SmtRes" sheetId="3" r:id="rId4"/>
    <sheet name="EtalonRes" sheetId="4" r:id="rId5"/>
  </sheets>
  <definedNames>
    <definedName name="_xlnm.Print_Titles" localSheetId="0">'Смета 11 граф c НР и СП'!$21:$21</definedName>
    <definedName name="_xlnm.Print_Area" localSheetId="0">'Смета 11 граф c НР и СП'!$A$1:$K$299</definedName>
  </definedNames>
  <calcPr calcId="145621"/>
</workbook>
</file>

<file path=xl/calcChain.xml><?xml version="1.0" encoding="utf-8"?>
<calcChain xmlns="http://schemas.openxmlformats.org/spreadsheetml/2006/main">
  <c r="I297" i="5" l="1"/>
  <c r="I294" i="5"/>
  <c r="C297" i="5"/>
  <c r="C294" i="5"/>
  <c r="H289" i="5"/>
  <c r="C289" i="5"/>
  <c r="H288" i="5"/>
  <c r="C288" i="5"/>
  <c r="C287" i="5"/>
  <c r="C286" i="5"/>
  <c r="C285" i="5"/>
  <c r="C284" i="5"/>
  <c r="C283" i="5"/>
  <c r="C282" i="5"/>
  <c r="C278" i="5"/>
  <c r="C276" i="5"/>
  <c r="C275" i="5"/>
  <c r="C274" i="5"/>
  <c r="C273" i="5"/>
  <c r="C272" i="5"/>
  <c r="C271" i="5"/>
  <c r="C267" i="5"/>
  <c r="AB264" i="5"/>
  <c r="AA264" i="5"/>
  <c r="Z264" i="5"/>
  <c r="Y264" i="5"/>
  <c r="X264" i="5"/>
  <c r="W264" i="5"/>
  <c r="V264" i="5"/>
  <c r="U264" i="5"/>
  <c r="T264" i="5"/>
  <c r="K265" i="5"/>
  <c r="K264" i="5"/>
  <c r="J265" i="5"/>
  <c r="J264" i="5"/>
  <c r="I265" i="5"/>
  <c r="I264" i="5"/>
  <c r="H264" i="5"/>
  <c r="G264" i="5"/>
  <c r="F265" i="5"/>
  <c r="F264" i="5"/>
  <c r="E265" i="5"/>
  <c r="E264" i="5"/>
  <c r="D264" i="5"/>
  <c r="C265" i="5"/>
  <c r="C264" i="5"/>
  <c r="B264" i="5"/>
  <c r="A264" i="5"/>
  <c r="AB262" i="5"/>
  <c r="AA262" i="5"/>
  <c r="Z262" i="5"/>
  <c r="Y262" i="5"/>
  <c r="X262" i="5"/>
  <c r="W262" i="5"/>
  <c r="V262" i="5"/>
  <c r="U262" i="5"/>
  <c r="T262" i="5"/>
  <c r="K263" i="5"/>
  <c r="K262" i="5"/>
  <c r="J263" i="5"/>
  <c r="J262" i="5"/>
  <c r="I263" i="5"/>
  <c r="I262" i="5"/>
  <c r="H262" i="5"/>
  <c r="G262" i="5"/>
  <c r="F263" i="5"/>
  <c r="F262" i="5"/>
  <c r="E263" i="5"/>
  <c r="E262" i="5"/>
  <c r="D262" i="5"/>
  <c r="C263" i="5"/>
  <c r="C262" i="5"/>
  <c r="B262" i="5"/>
  <c r="A262" i="5"/>
  <c r="G261" i="5"/>
  <c r="E261" i="5"/>
  <c r="H260" i="5"/>
  <c r="G260" i="5"/>
  <c r="F260" i="5"/>
  <c r="E260" i="5"/>
  <c r="D260" i="5"/>
  <c r="H259" i="5"/>
  <c r="G259" i="5"/>
  <c r="E259" i="5"/>
  <c r="D259" i="5"/>
  <c r="C258" i="5"/>
  <c r="AB256" i="5"/>
  <c r="AA256" i="5"/>
  <c r="Z256" i="5"/>
  <c r="Y256" i="5"/>
  <c r="X256" i="5"/>
  <c r="W256" i="5"/>
  <c r="V256" i="5"/>
  <c r="U256" i="5"/>
  <c r="T256" i="5"/>
  <c r="K257" i="5"/>
  <c r="K256" i="5"/>
  <c r="J257" i="5"/>
  <c r="J256" i="5"/>
  <c r="I257" i="5"/>
  <c r="I256" i="5"/>
  <c r="H256" i="5"/>
  <c r="G256" i="5"/>
  <c r="F257" i="5"/>
  <c r="F256" i="5"/>
  <c r="E257" i="5"/>
  <c r="E256" i="5"/>
  <c r="D256" i="5"/>
  <c r="C257" i="5"/>
  <c r="C256" i="5"/>
  <c r="B256" i="5"/>
  <c r="A256" i="5"/>
  <c r="AB254" i="5"/>
  <c r="AA254" i="5"/>
  <c r="Z254" i="5"/>
  <c r="Y254" i="5"/>
  <c r="X254" i="5"/>
  <c r="W254" i="5"/>
  <c r="V254" i="5"/>
  <c r="U254" i="5"/>
  <c r="T254" i="5"/>
  <c r="K255" i="5"/>
  <c r="K254" i="5"/>
  <c r="J255" i="5"/>
  <c r="J254" i="5"/>
  <c r="I255" i="5"/>
  <c r="I254" i="5"/>
  <c r="H254" i="5"/>
  <c r="G254" i="5"/>
  <c r="F255" i="5"/>
  <c r="F254" i="5"/>
  <c r="E255" i="5"/>
  <c r="E254" i="5"/>
  <c r="D254" i="5"/>
  <c r="C255" i="5"/>
  <c r="B254" i="5"/>
  <c r="A254" i="5"/>
  <c r="G253" i="5"/>
  <c r="E253" i="5"/>
  <c r="H252" i="5"/>
  <c r="G252" i="5"/>
  <c r="E252" i="5"/>
  <c r="D252" i="5"/>
  <c r="H251" i="5"/>
  <c r="G251" i="5"/>
  <c r="E251" i="5"/>
  <c r="D251" i="5"/>
  <c r="AB249" i="5"/>
  <c r="AA249" i="5"/>
  <c r="Z249" i="5"/>
  <c r="Y249" i="5"/>
  <c r="X249" i="5"/>
  <c r="W249" i="5"/>
  <c r="V249" i="5"/>
  <c r="U249" i="5"/>
  <c r="T249" i="5"/>
  <c r="K250" i="5"/>
  <c r="K249" i="5"/>
  <c r="J250" i="5"/>
  <c r="J249" i="5"/>
  <c r="I250" i="5"/>
  <c r="I249" i="5"/>
  <c r="H249" i="5"/>
  <c r="G249" i="5"/>
  <c r="F250" i="5"/>
  <c r="F249" i="5"/>
  <c r="E250" i="5"/>
  <c r="E249" i="5"/>
  <c r="D249" i="5"/>
  <c r="C250" i="5"/>
  <c r="C249" i="5"/>
  <c r="B249" i="5"/>
  <c r="A249" i="5"/>
  <c r="AB247" i="5"/>
  <c r="AA247" i="5"/>
  <c r="Z247" i="5"/>
  <c r="Y247" i="5"/>
  <c r="X247" i="5"/>
  <c r="W247" i="5"/>
  <c r="V247" i="5"/>
  <c r="U247" i="5"/>
  <c r="T247" i="5"/>
  <c r="K248" i="5"/>
  <c r="K247" i="5"/>
  <c r="J248" i="5"/>
  <c r="J247" i="5"/>
  <c r="I248" i="5"/>
  <c r="I247" i="5"/>
  <c r="H247" i="5"/>
  <c r="G247" i="5"/>
  <c r="F248" i="5"/>
  <c r="F247" i="5"/>
  <c r="E248" i="5"/>
  <c r="E247" i="5"/>
  <c r="D247" i="5"/>
  <c r="C248" i="5"/>
  <c r="B247" i="5"/>
  <c r="A247" i="5"/>
  <c r="G246" i="5"/>
  <c r="E246" i="5"/>
  <c r="H245" i="5"/>
  <c r="G245" i="5"/>
  <c r="E245" i="5"/>
  <c r="D245" i="5"/>
  <c r="H244" i="5"/>
  <c r="G244" i="5"/>
  <c r="E244" i="5"/>
  <c r="D244" i="5"/>
  <c r="C243" i="5"/>
  <c r="AB241" i="5"/>
  <c r="AA241" i="5"/>
  <c r="Z241" i="5"/>
  <c r="Y241" i="5"/>
  <c r="X241" i="5"/>
  <c r="W241" i="5"/>
  <c r="V241" i="5"/>
  <c r="U241" i="5"/>
  <c r="T241" i="5"/>
  <c r="K242" i="5"/>
  <c r="K241" i="5"/>
  <c r="J242" i="5"/>
  <c r="J241" i="5"/>
  <c r="I242" i="5"/>
  <c r="I241" i="5"/>
  <c r="H241" i="5"/>
  <c r="G241" i="5"/>
  <c r="F242" i="5"/>
  <c r="F241" i="5"/>
  <c r="E242" i="5"/>
  <c r="E241" i="5"/>
  <c r="D241" i="5"/>
  <c r="C242" i="5"/>
  <c r="C241" i="5"/>
  <c r="B241" i="5"/>
  <c r="A241" i="5"/>
  <c r="AB239" i="5"/>
  <c r="AA239" i="5"/>
  <c r="Z239" i="5"/>
  <c r="Y239" i="5"/>
  <c r="X239" i="5"/>
  <c r="W239" i="5"/>
  <c r="V239" i="5"/>
  <c r="U239" i="5"/>
  <c r="T239" i="5"/>
  <c r="K240" i="5"/>
  <c r="K239" i="5"/>
  <c r="J240" i="5"/>
  <c r="J239" i="5"/>
  <c r="I240" i="5"/>
  <c r="I239" i="5"/>
  <c r="H239" i="5"/>
  <c r="G239" i="5"/>
  <c r="F240" i="5"/>
  <c r="F239" i="5"/>
  <c r="E240" i="5"/>
  <c r="E239" i="5"/>
  <c r="D239" i="5"/>
  <c r="C240" i="5"/>
  <c r="C239" i="5"/>
  <c r="B239" i="5"/>
  <c r="A239" i="5"/>
  <c r="AB237" i="5"/>
  <c r="AA237" i="5"/>
  <c r="Z237" i="5"/>
  <c r="Y237" i="5"/>
  <c r="X237" i="5"/>
  <c r="W237" i="5"/>
  <c r="V237" i="5"/>
  <c r="U237" i="5"/>
  <c r="T237" i="5"/>
  <c r="K238" i="5"/>
  <c r="K237" i="5"/>
  <c r="J238" i="5"/>
  <c r="J237" i="5"/>
  <c r="I238" i="5"/>
  <c r="I237" i="5"/>
  <c r="H237" i="5"/>
  <c r="G237" i="5"/>
  <c r="F238" i="5"/>
  <c r="F237" i="5"/>
  <c r="E238" i="5"/>
  <c r="E237" i="5"/>
  <c r="D237" i="5"/>
  <c r="C238" i="5"/>
  <c r="C237" i="5"/>
  <c r="B237" i="5"/>
  <c r="A237" i="5"/>
  <c r="AB235" i="5"/>
  <c r="AA235" i="5"/>
  <c r="Z235" i="5"/>
  <c r="Y235" i="5"/>
  <c r="X235" i="5"/>
  <c r="W235" i="5"/>
  <c r="V235" i="5"/>
  <c r="U235" i="5"/>
  <c r="T235" i="5"/>
  <c r="K236" i="5"/>
  <c r="K235" i="5"/>
  <c r="J236" i="5"/>
  <c r="J235" i="5"/>
  <c r="I236" i="5"/>
  <c r="I235" i="5"/>
  <c r="H235" i="5"/>
  <c r="G235" i="5"/>
  <c r="F236" i="5"/>
  <c r="F235" i="5"/>
  <c r="E236" i="5"/>
  <c r="E235" i="5"/>
  <c r="D235" i="5"/>
  <c r="C236" i="5"/>
  <c r="B235" i="5"/>
  <c r="A235" i="5"/>
  <c r="AB233" i="5"/>
  <c r="AA233" i="5"/>
  <c r="Z233" i="5"/>
  <c r="Y233" i="5"/>
  <c r="X233" i="5"/>
  <c r="W233" i="5"/>
  <c r="V233" i="5"/>
  <c r="U233" i="5"/>
  <c r="T233" i="5"/>
  <c r="K234" i="5"/>
  <c r="K233" i="5"/>
  <c r="J234" i="5"/>
  <c r="J233" i="5"/>
  <c r="I234" i="5"/>
  <c r="I233" i="5"/>
  <c r="H233" i="5"/>
  <c r="G233" i="5"/>
  <c r="F234" i="5"/>
  <c r="F233" i="5"/>
  <c r="E234" i="5"/>
  <c r="E233" i="5"/>
  <c r="D233" i="5"/>
  <c r="C234" i="5"/>
  <c r="C233" i="5"/>
  <c r="B233" i="5"/>
  <c r="A233" i="5"/>
  <c r="AB231" i="5"/>
  <c r="AA231" i="5"/>
  <c r="Z231" i="5"/>
  <c r="Y231" i="5"/>
  <c r="X231" i="5"/>
  <c r="W231" i="5"/>
  <c r="V231" i="5"/>
  <c r="U231" i="5"/>
  <c r="T231" i="5"/>
  <c r="K232" i="5"/>
  <c r="K231" i="5"/>
  <c r="J232" i="5"/>
  <c r="J231" i="5"/>
  <c r="I232" i="5"/>
  <c r="I231" i="5"/>
  <c r="H231" i="5"/>
  <c r="G231" i="5"/>
  <c r="F232" i="5"/>
  <c r="F231" i="5"/>
  <c r="E232" i="5"/>
  <c r="E231" i="5"/>
  <c r="D231" i="5"/>
  <c r="C232" i="5"/>
  <c r="C231" i="5"/>
  <c r="B231" i="5"/>
  <c r="A231" i="5"/>
  <c r="AB229" i="5"/>
  <c r="AA229" i="5"/>
  <c r="Z229" i="5"/>
  <c r="Y229" i="5"/>
  <c r="X229" i="5"/>
  <c r="W229" i="5"/>
  <c r="V229" i="5"/>
  <c r="U229" i="5"/>
  <c r="T229" i="5"/>
  <c r="K230" i="5"/>
  <c r="K229" i="5"/>
  <c r="J230" i="5"/>
  <c r="J229" i="5"/>
  <c r="I230" i="5"/>
  <c r="I229" i="5"/>
  <c r="H229" i="5"/>
  <c r="G229" i="5"/>
  <c r="F230" i="5"/>
  <c r="F229" i="5"/>
  <c r="E230" i="5"/>
  <c r="E229" i="5"/>
  <c r="D229" i="5"/>
  <c r="C230" i="5"/>
  <c r="B229" i="5"/>
  <c r="A229" i="5"/>
  <c r="AB227" i="5"/>
  <c r="AA227" i="5"/>
  <c r="Z227" i="5"/>
  <c r="Y227" i="5"/>
  <c r="X227" i="5"/>
  <c r="W227" i="5"/>
  <c r="V227" i="5"/>
  <c r="U227" i="5"/>
  <c r="T227" i="5"/>
  <c r="K228" i="5"/>
  <c r="K227" i="5"/>
  <c r="J228" i="5"/>
  <c r="J227" i="5"/>
  <c r="I228" i="5"/>
  <c r="I227" i="5"/>
  <c r="H227" i="5"/>
  <c r="G227" i="5"/>
  <c r="F228" i="5"/>
  <c r="F227" i="5"/>
  <c r="E228" i="5"/>
  <c r="E227" i="5"/>
  <c r="D227" i="5"/>
  <c r="C228" i="5"/>
  <c r="B227" i="5"/>
  <c r="A227" i="5"/>
  <c r="G226" i="5"/>
  <c r="E226" i="5"/>
  <c r="H225" i="5"/>
  <c r="G225" i="5"/>
  <c r="E225" i="5"/>
  <c r="D225" i="5"/>
  <c r="H224" i="5"/>
  <c r="G224" i="5"/>
  <c r="E224" i="5"/>
  <c r="D224" i="5"/>
  <c r="AB222" i="5"/>
  <c r="AA222" i="5"/>
  <c r="Z222" i="5"/>
  <c r="Y222" i="5"/>
  <c r="X222" i="5"/>
  <c r="W222" i="5"/>
  <c r="V222" i="5"/>
  <c r="U222" i="5"/>
  <c r="T222" i="5"/>
  <c r="K223" i="5"/>
  <c r="K222" i="5"/>
  <c r="J223" i="5"/>
  <c r="J222" i="5"/>
  <c r="I223" i="5"/>
  <c r="I222" i="5"/>
  <c r="H222" i="5"/>
  <c r="G222" i="5"/>
  <c r="F223" i="5"/>
  <c r="F222" i="5"/>
  <c r="E223" i="5"/>
  <c r="E222" i="5"/>
  <c r="D222" i="5"/>
  <c r="C223" i="5"/>
  <c r="C222" i="5"/>
  <c r="B222" i="5"/>
  <c r="A222" i="5"/>
  <c r="AB220" i="5"/>
  <c r="AA220" i="5"/>
  <c r="Z220" i="5"/>
  <c r="Y220" i="5"/>
  <c r="X220" i="5"/>
  <c r="W220" i="5"/>
  <c r="V220" i="5"/>
  <c r="U220" i="5"/>
  <c r="T220" i="5"/>
  <c r="K221" i="5"/>
  <c r="K220" i="5"/>
  <c r="J221" i="5"/>
  <c r="J220" i="5"/>
  <c r="I221" i="5"/>
  <c r="I220" i="5"/>
  <c r="H220" i="5"/>
  <c r="G220" i="5"/>
  <c r="F221" i="5"/>
  <c r="F220" i="5"/>
  <c r="E221" i="5"/>
  <c r="E220" i="5"/>
  <c r="D220" i="5"/>
  <c r="C221" i="5"/>
  <c r="B220" i="5"/>
  <c r="A220" i="5"/>
  <c r="G219" i="5"/>
  <c r="E219" i="5"/>
  <c r="H218" i="5"/>
  <c r="G218" i="5"/>
  <c r="E218" i="5"/>
  <c r="D218" i="5"/>
  <c r="H217" i="5"/>
  <c r="G217" i="5"/>
  <c r="E217" i="5"/>
  <c r="D217" i="5"/>
  <c r="AB215" i="5"/>
  <c r="AA215" i="5"/>
  <c r="Z215" i="5"/>
  <c r="Y215" i="5"/>
  <c r="X215" i="5"/>
  <c r="W215" i="5"/>
  <c r="V215" i="5"/>
  <c r="U215" i="5"/>
  <c r="T215" i="5"/>
  <c r="K216" i="5"/>
  <c r="K215" i="5"/>
  <c r="J216" i="5"/>
  <c r="J215" i="5"/>
  <c r="I216" i="5"/>
  <c r="I215" i="5"/>
  <c r="H215" i="5"/>
  <c r="G215" i="5"/>
  <c r="F216" i="5"/>
  <c r="F215" i="5"/>
  <c r="E216" i="5"/>
  <c r="E215" i="5"/>
  <c r="D215" i="5"/>
  <c r="C216" i="5"/>
  <c r="C215" i="5"/>
  <c r="B215" i="5"/>
  <c r="A215" i="5"/>
  <c r="AB213" i="5"/>
  <c r="AA213" i="5"/>
  <c r="Z213" i="5"/>
  <c r="Y213" i="5"/>
  <c r="X213" i="5"/>
  <c r="W213" i="5"/>
  <c r="V213" i="5"/>
  <c r="U213" i="5"/>
  <c r="T213" i="5"/>
  <c r="K214" i="5"/>
  <c r="K213" i="5"/>
  <c r="J214" i="5"/>
  <c r="J213" i="5"/>
  <c r="I214" i="5"/>
  <c r="I213" i="5"/>
  <c r="H213" i="5"/>
  <c r="G213" i="5"/>
  <c r="F214" i="5"/>
  <c r="F213" i="5"/>
  <c r="E214" i="5"/>
  <c r="E213" i="5"/>
  <c r="D213" i="5"/>
  <c r="C214" i="5"/>
  <c r="B213" i="5"/>
  <c r="A213" i="5"/>
  <c r="G212" i="5"/>
  <c r="E212" i="5"/>
  <c r="H211" i="5"/>
  <c r="G211" i="5"/>
  <c r="E211" i="5"/>
  <c r="D211" i="5"/>
  <c r="H210" i="5"/>
  <c r="G210" i="5"/>
  <c r="E210" i="5"/>
  <c r="D210" i="5"/>
  <c r="AB208" i="5"/>
  <c r="AA208" i="5"/>
  <c r="Z208" i="5"/>
  <c r="Y208" i="5"/>
  <c r="X208" i="5"/>
  <c r="W208" i="5"/>
  <c r="V208" i="5"/>
  <c r="U208" i="5"/>
  <c r="T208" i="5"/>
  <c r="K209" i="5"/>
  <c r="K208" i="5"/>
  <c r="J209" i="5"/>
  <c r="J208" i="5"/>
  <c r="I209" i="5"/>
  <c r="I208" i="5"/>
  <c r="H208" i="5"/>
  <c r="G208" i="5"/>
  <c r="F209" i="5"/>
  <c r="F208" i="5"/>
  <c r="E209" i="5"/>
  <c r="E208" i="5"/>
  <c r="D208" i="5"/>
  <c r="C209" i="5"/>
  <c r="C208" i="5"/>
  <c r="B208" i="5"/>
  <c r="A208" i="5"/>
  <c r="AB206" i="5"/>
  <c r="AA206" i="5"/>
  <c r="Z206" i="5"/>
  <c r="Y206" i="5"/>
  <c r="X206" i="5"/>
  <c r="W206" i="5"/>
  <c r="V206" i="5"/>
  <c r="U206" i="5"/>
  <c r="T206" i="5"/>
  <c r="K207" i="5"/>
  <c r="K206" i="5"/>
  <c r="J207" i="5"/>
  <c r="J206" i="5"/>
  <c r="I207" i="5"/>
  <c r="I206" i="5"/>
  <c r="H206" i="5"/>
  <c r="G206" i="5"/>
  <c r="F207" i="5"/>
  <c r="F206" i="5"/>
  <c r="E207" i="5"/>
  <c r="E206" i="5"/>
  <c r="D206" i="5"/>
  <c r="C207" i="5"/>
  <c r="C206" i="5"/>
  <c r="B206" i="5"/>
  <c r="A206" i="5"/>
  <c r="G205" i="5"/>
  <c r="E205" i="5"/>
  <c r="H204" i="5"/>
  <c r="G204" i="5"/>
  <c r="E204" i="5"/>
  <c r="D204" i="5"/>
  <c r="H203" i="5"/>
  <c r="G203" i="5"/>
  <c r="E203" i="5"/>
  <c r="D203" i="5"/>
  <c r="C202" i="5"/>
  <c r="AB200" i="5"/>
  <c r="AA200" i="5"/>
  <c r="Z200" i="5"/>
  <c r="Y200" i="5"/>
  <c r="X200" i="5"/>
  <c r="W200" i="5"/>
  <c r="V200" i="5"/>
  <c r="U200" i="5"/>
  <c r="T200" i="5"/>
  <c r="K201" i="5"/>
  <c r="K200" i="5"/>
  <c r="J201" i="5"/>
  <c r="J200" i="5"/>
  <c r="I201" i="5"/>
  <c r="I200" i="5"/>
  <c r="H200" i="5"/>
  <c r="G200" i="5"/>
  <c r="F201" i="5"/>
  <c r="F200" i="5"/>
  <c r="E201" i="5"/>
  <c r="E200" i="5"/>
  <c r="D200" i="5"/>
  <c r="C201" i="5"/>
  <c r="C200" i="5"/>
  <c r="B200" i="5"/>
  <c r="A200" i="5"/>
  <c r="AB198" i="5"/>
  <c r="AA198" i="5"/>
  <c r="Z198" i="5"/>
  <c r="Y198" i="5"/>
  <c r="X198" i="5"/>
  <c r="W198" i="5"/>
  <c r="V198" i="5"/>
  <c r="U198" i="5"/>
  <c r="T198" i="5"/>
  <c r="K199" i="5"/>
  <c r="K198" i="5"/>
  <c r="J199" i="5"/>
  <c r="J198" i="5"/>
  <c r="I199" i="5"/>
  <c r="I198" i="5"/>
  <c r="H198" i="5"/>
  <c r="G198" i="5"/>
  <c r="F199" i="5"/>
  <c r="F198" i="5"/>
  <c r="E199" i="5"/>
  <c r="E198" i="5"/>
  <c r="D198" i="5"/>
  <c r="C199" i="5"/>
  <c r="B198" i="5"/>
  <c r="A198" i="5"/>
  <c r="AB196" i="5"/>
  <c r="AA196" i="5"/>
  <c r="Z196" i="5"/>
  <c r="Y196" i="5"/>
  <c r="X196" i="5"/>
  <c r="W196" i="5"/>
  <c r="V196" i="5"/>
  <c r="U196" i="5"/>
  <c r="T196" i="5"/>
  <c r="K197" i="5"/>
  <c r="K196" i="5"/>
  <c r="J197" i="5"/>
  <c r="J196" i="5"/>
  <c r="I197" i="5"/>
  <c r="I196" i="5"/>
  <c r="H196" i="5"/>
  <c r="G196" i="5"/>
  <c r="F197" i="5"/>
  <c r="F196" i="5"/>
  <c r="E197" i="5"/>
  <c r="E196" i="5"/>
  <c r="D196" i="5"/>
  <c r="C197" i="5"/>
  <c r="B196" i="5"/>
  <c r="A196" i="5"/>
  <c r="G195" i="5"/>
  <c r="E195" i="5"/>
  <c r="H194" i="5"/>
  <c r="G194" i="5"/>
  <c r="E194" i="5"/>
  <c r="D194" i="5"/>
  <c r="H193" i="5"/>
  <c r="G193" i="5"/>
  <c r="E193" i="5"/>
  <c r="D193" i="5"/>
  <c r="AB191" i="5"/>
  <c r="AA191" i="5"/>
  <c r="Z191" i="5"/>
  <c r="Y191" i="5"/>
  <c r="X191" i="5"/>
  <c r="W191" i="5"/>
  <c r="V191" i="5"/>
  <c r="U191" i="5"/>
  <c r="T191" i="5"/>
  <c r="K192" i="5"/>
  <c r="K191" i="5"/>
  <c r="J192" i="5"/>
  <c r="J191" i="5"/>
  <c r="I192" i="5"/>
  <c r="I191" i="5"/>
  <c r="H191" i="5"/>
  <c r="G191" i="5"/>
  <c r="F192" i="5"/>
  <c r="F191" i="5"/>
  <c r="E192" i="5"/>
  <c r="E191" i="5"/>
  <c r="D191" i="5"/>
  <c r="C192" i="5"/>
  <c r="C191" i="5"/>
  <c r="B191" i="5"/>
  <c r="A191" i="5"/>
  <c r="AB189" i="5"/>
  <c r="AA189" i="5"/>
  <c r="Z189" i="5"/>
  <c r="Y189" i="5"/>
  <c r="X189" i="5"/>
  <c r="W189" i="5"/>
  <c r="V189" i="5"/>
  <c r="U189" i="5"/>
  <c r="T189" i="5"/>
  <c r="K190" i="5"/>
  <c r="K189" i="5"/>
  <c r="J190" i="5"/>
  <c r="J189" i="5"/>
  <c r="I190" i="5"/>
  <c r="I189" i="5"/>
  <c r="H189" i="5"/>
  <c r="G189" i="5"/>
  <c r="F190" i="5"/>
  <c r="F189" i="5"/>
  <c r="E190" i="5"/>
  <c r="E189" i="5"/>
  <c r="D189" i="5"/>
  <c r="C190" i="5"/>
  <c r="C189" i="5"/>
  <c r="B189" i="5"/>
  <c r="A189" i="5"/>
  <c r="G188" i="5"/>
  <c r="E188" i="5"/>
  <c r="H187" i="5"/>
  <c r="G187" i="5"/>
  <c r="E187" i="5"/>
  <c r="D187" i="5"/>
  <c r="H186" i="5"/>
  <c r="G186" i="5"/>
  <c r="E186" i="5"/>
  <c r="D186" i="5"/>
  <c r="C185" i="5"/>
  <c r="AB183" i="5"/>
  <c r="AA183" i="5"/>
  <c r="Z183" i="5"/>
  <c r="Y183" i="5"/>
  <c r="X183" i="5"/>
  <c r="W183" i="5"/>
  <c r="V183" i="5"/>
  <c r="U183" i="5"/>
  <c r="T183" i="5"/>
  <c r="K184" i="5"/>
  <c r="K183" i="5"/>
  <c r="J184" i="5"/>
  <c r="J183" i="5"/>
  <c r="I184" i="5"/>
  <c r="I183" i="5"/>
  <c r="H183" i="5"/>
  <c r="G183" i="5"/>
  <c r="F184" i="5"/>
  <c r="F183" i="5"/>
  <c r="E184" i="5"/>
  <c r="E183" i="5"/>
  <c r="D183" i="5"/>
  <c r="C184" i="5"/>
  <c r="C183" i="5"/>
  <c r="B183" i="5"/>
  <c r="A183" i="5"/>
  <c r="AB181" i="5"/>
  <c r="AA181" i="5"/>
  <c r="Z181" i="5"/>
  <c r="Y181" i="5"/>
  <c r="X181" i="5"/>
  <c r="W181" i="5"/>
  <c r="V181" i="5"/>
  <c r="U181" i="5"/>
  <c r="T181" i="5"/>
  <c r="K182" i="5"/>
  <c r="K181" i="5"/>
  <c r="J182" i="5"/>
  <c r="J181" i="5"/>
  <c r="I182" i="5"/>
  <c r="I181" i="5"/>
  <c r="H181" i="5"/>
  <c r="G181" i="5"/>
  <c r="F182" i="5"/>
  <c r="F181" i="5"/>
  <c r="E182" i="5"/>
  <c r="E181" i="5"/>
  <c r="D181" i="5"/>
  <c r="C182" i="5"/>
  <c r="B181" i="5"/>
  <c r="A181" i="5"/>
  <c r="AB179" i="5"/>
  <c r="AA179" i="5"/>
  <c r="Z179" i="5"/>
  <c r="Y179" i="5"/>
  <c r="X179" i="5"/>
  <c r="W179" i="5"/>
  <c r="V179" i="5"/>
  <c r="U179" i="5"/>
  <c r="T179" i="5"/>
  <c r="K180" i="5"/>
  <c r="K179" i="5"/>
  <c r="J180" i="5"/>
  <c r="J179" i="5"/>
  <c r="I180" i="5"/>
  <c r="I179" i="5"/>
  <c r="H179" i="5"/>
  <c r="G179" i="5"/>
  <c r="F180" i="5"/>
  <c r="F179" i="5"/>
  <c r="E180" i="5"/>
  <c r="E179" i="5"/>
  <c r="D179" i="5"/>
  <c r="C180" i="5"/>
  <c r="B179" i="5"/>
  <c r="A179" i="5"/>
  <c r="AB177" i="5"/>
  <c r="AA177" i="5"/>
  <c r="Z177" i="5"/>
  <c r="Y177" i="5"/>
  <c r="X177" i="5"/>
  <c r="W177" i="5"/>
  <c r="V177" i="5"/>
  <c r="U177" i="5"/>
  <c r="T177" i="5"/>
  <c r="K178" i="5"/>
  <c r="K177" i="5"/>
  <c r="J178" i="5"/>
  <c r="J177" i="5"/>
  <c r="I178" i="5"/>
  <c r="I177" i="5"/>
  <c r="H177" i="5"/>
  <c r="G177" i="5"/>
  <c r="F178" i="5"/>
  <c r="F177" i="5"/>
  <c r="E178" i="5"/>
  <c r="E177" i="5"/>
  <c r="D177" i="5"/>
  <c r="C178" i="5"/>
  <c r="B177" i="5"/>
  <c r="A177" i="5"/>
  <c r="AB175" i="5"/>
  <c r="AA175" i="5"/>
  <c r="Z175" i="5"/>
  <c r="Y175" i="5"/>
  <c r="X175" i="5"/>
  <c r="W175" i="5"/>
  <c r="V175" i="5"/>
  <c r="U175" i="5"/>
  <c r="T175" i="5"/>
  <c r="K176" i="5"/>
  <c r="K175" i="5"/>
  <c r="J176" i="5"/>
  <c r="J175" i="5"/>
  <c r="I176" i="5"/>
  <c r="I175" i="5"/>
  <c r="H175" i="5"/>
  <c r="G175" i="5"/>
  <c r="F176" i="5"/>
  <c r="F175" i="5"/>
  <c r="E176" i="5"/>
  <c r="E175" i="5"/>
  <c r="D175" i="5"/>
  <c r="C176" i="5"/>
  <c r="C175" i="5"/>
  <c r="B175" i="5"/>
  <c r="A175" i="5"/>
  <c r="AB173" i="5"/>
  <c r="AA173" i="5"/>
  <c r="Z173" i="5"/>
  <c r="Y173" i="5"/>
  <c r="X173" i="5"/>
  <c r="W173" i="5"/>
  <c r="V173" i="5"/>
  <c r="U173" i="5"/>
  <c r="T173" i="5"/>
  <c r="K174" i="5"/>
  <c r="K173" i="5"/>
  <c r="J174" i="5"/>
  <c r="J173" i="5"/>
  <c r="I174" i="5"/>
  <c r="I173" i="5"/>
  <c r="H173" i="5"/>
  <c r="G173" i="5"/>
  <c r="F174" i="5"/>
  <c r="F173" i="5"/>
  <c r="E174" i="5"/>
  <c r="E173" i="5"/>
  <c r="D173" i="5"/>
  <c r="C174" i="5"/>
  <c r="B173" i="5"/>
  <c r="A173" i="5"/>
  <c r="G172" i="5"/>
  <c r="E172" i="5"/>
  <c r="H171" i="5"/>
  <c r="G171" i="5"/>
  <c r="E171" i="5"/>
  <c r="D171" i="5"/>
  <c r="H170" i="5"/>
  <c r="G170" i="5"/>
  <c r="E170" i="5"/>
  <c r="D170" i="5"/>
  <c r="AB168" i="5"/>
  <c r="AA168" i="5"/>
  <c r="Z168" i="5"/>
  <c r="Y168" i="5"/>
  <c r="X168" i="5"/>
  <c r="W168" i="5"/>
  <c r="V168" i="5"/>
  <c r="U168" i="5"/>
  <c r="T168" i="5"/>
  <c r="K169" i="5"/>
  <c r="K168" i="5"/>
  <c r="J169" i="5"/>
  <c r="J168" i="5"/>
  <c r="I169" i="5"/>
  <c r="I168" i="5"/>
  <c r="H168" i="5"/>
  <c r="G168" i="5"/>
  <c r="F169" i="5"/>
  <c r="F168" i="5"/>
  <c r="E169" i="5"/>
  <c r="E168" i="5"/>
  <c r="D168" i="5"/>
  <c r="C169" i="5"/>
  <c r="C168" i="5"/>
  <c r="B168" i="5"/>
  <c r="A168" i="5"/>
  <c r="AB166" i="5"/>
  <c r="AA166" i="5"/>
  <c r="Z166" i="5"/>
  <c r="Y166" i="5"/>
  <c r="X166" i="5"/>
  <c r="W166" i="5"/>
  <c r="V166" i="5"/>
  <c r="U166" i="5"/>
  <c r="T166" i="5"/>
  <c r="K167" i="5"/>
  <c r="K166" i="5"/>
  <c r="J167" i="5"/>
  <c r="J166" i="5"/>
  <c r="I167" i="5"/>
  <c r="I166" i="5"/>
  <c r="H166" i="5"/>
  <c r="G166" i="5"/>
  <c r="F167" i="5"/>
  <c r="F166" i="5"/>
  <c r="E167" i="5"/>
  <c r="E166" i="5"/>
  <c r="D166" i="5"/>
  <c r="C167" i="5"/>
  <c r="B166" i="5"/>
  <c r="A166" i="5"/>
  <c r="AB164" i="5"/>
  <c r="AA164" i="5"/>
  <c r="Z164" i="5"/>
  <c r="Y164" i="5"/>
  <c r="X164" i="5"/>
  <c r="W164" i="5"/>
  <c r="V164" i="5"/>
  <c r="U164" i="5"/>
  <c r="T164" i="5"/>
  <c r="K165" i="5"/>
  <c r="K164" i="5"/>
  <c r="J165" i="5"/>
  <c r="J164" i="5"/>
  <c r="I165" i="5"/>
  <c r="I164" i="5"/>
  <c r="H164" i="5"/>
  <c r="G164" i="5"/>
  <c r="F165" i="5"/>
  <c r="F164" i="5"/>
  <c r="E165" i="5"/>
  <c r="E164" i="5"/>
  <c r="D164" i="5"/>
  <c r="C165" i="5"/>
  <c r="C164" i="5"/>
  <c r="B164" i="5"/>
  <c r="A164" i="5"/>
  <c r="AB162" i="5"/>
  <c r="AA162" i="5"/>
  <c r="Z162" i="5"/>
  <c r="Y162" i="5"/>
  <c r="X162" i="5"/>
  <c r="W162" i="5"/>
  <c r="V162" i="5"/>
  <c r="U162" i="5"/>
  <c r="T162" i="5"/>
  <c r="K163" i="5"/>
  <c r="K162" i="5"/>
  <c r="J163" i="5"/>
  <c r="J162" i="5"/>
  <c r="I163" i="5"/>
  <c r="I162" i="5"/>
  <c r="H162" i="5"/>
  <c r="G162" i="5"/>
  <c r="F163" i="5"/>
  <c r="F162" i="5"/>
  <c r="E163" i="5"/>
  <c r="E162" i="5"/>
  <c r="D162" i="5"/>
  <c r="C163" i="5"/>
  <c r="C162" i="5"/>
  <c r="B162" i="5"/>
  <c r="A162" i="5"/>
  <c r="AB160" i="5"/>
  <c r="AA160" i="5"/>
  <c r="Z160" i="5"/>
  <c r="Y160" i="5"/>
  <c r="X160" i="5"/>
  <c r="W160" i="5"/>
  <c r="V160" i="5"/>
  <c r="U160" i="5"/>
  <c r="T160" i="5"/>
  <c r="K161" i="5"/>
  <c r="K160" i="5"/>
  <c r="J161" i="5"/>
  <c r="J160" i="5"/>
  <c r="I161" i="5"/>
  <c r="I160" i="5"/>
  <c r="H160" i="5"/>
  <c r="G160" i="5"/>
  <c r="F161" i="5"/>
  <c r="F160" i="5"/>
  <c r="E161" i="5"/>
  <c r="E160" i="5"/>
  <c r="D160" i="5"/>
  <c r="C161" i="5"/>
  <c r="C160" i="5"/>
  <c r="B160" i="5"/>
  <c r="A160" i="5"/>
  <c r="AB158" i="5"/>
  <c r="AA158" i="5"/>
  <c r="Z158" i="5"/>
  <c r="Y158" i="5"/>
  <c r="X158" i="5"/>
  <c r="W158" i="5"/>
  <c r="V158" i="5"/>
  <c r="U158" i="5"/>
  <c r="T158" i="5"/>
  <c r="K159" i="5"/>
  <c r="K158" i="5"/>
  <c r="J159" i="5"/>
  <c r="J158" i="5"/>
  <c r="I159" i="5"/>
  <c r="I158" i="5"/>
  <c r="H158" i="5"/>
  <c r="G158" i="5"/>
  <c r="F159" i="5"/>
  <c r="F158" i="5"/>
  <c r="E159" i="5"/>
  <c r="E158" i="5"/>
  <c r="D158" i="5"/>
  <c r="C159" i="5"/>
  <c r="B158" i="5"/>
  <c r="A158" i="5"/>
  <c r="G157" i="5"/>
  <c r="E157" i="5"/>
  <c r="H156" i="5"/>
  <c r="G156" i="5"/>
  <c r="F156" i="5"/>
  <c r="E156" i="5"/>
  <c r="D156" i="5"/>
  <c r="H155" i="5"/>
  <c r="G155" i="5"/>
  <c r="E155" i="5"/>
  <c r="D155" i="5"/>
  <c r="C154" i="5"/>
  <c r="AB152" i="5"/>
  <c r="AA152" i="5"/>
  <c r="Z152" i="5"/>
  <c r="Y152" i="5"/>
  <c r="X152" i="5"/>
  <c r="W152" i="5"/>
  <c r="V152" i="5"/>
  <c r="U152" i="5"/>
  <c r="T152" i="5"/>
  <c r="K153" i="5"/>
  <c r="K152" i="5"/>
  <c r="J153" i="5"/>
  <c r="J152" i="5"/>
  <c r="I153" i="5"/>
  <c r="I152" i="5"/>
  <c r="H152" i="5"/>
  <c r="G152" i="5"/>
  <c r="F153" i="5"/>
  <c r="F152" i="5"/>
  <c r="E153" i="5"/>
  <c r="E152" i="5"/>
  <c r="D152" i="5"/>
  <c r="C153" i="5"/>
  <c r="C152" i="5"/>
  <c r="B152" i="5"/>
  <c r="A152" i="5"/>
  <c r="J151" i="5"/>
  <c r="J150" i="5"/>
  <c r="F151" i="5"/>
  <c r="F150" i="5"/>
  <c r="E151" i="5"/>
  <c r="E150" i="5"/>
  <c r="C151" i="5"/>
  <c r="B150" i="5"/>
  <c r="A150" i="5"/>
  <c r="E149" i="5"/>
  <c r="H148" i="5"/>
  <c r="F148" i="5"/>
  <c r="E148" i="5"/>
  <c r="D148" i="5"/>
  <c r="H147" i="5"/>
  <c r="E147" i="5"/>
  <c r="D147" i="5"/>
  <c r="J146" i="5"/>
  <c r="J145" i="5"/>
  <c r="F146" i="5"/>
  <c r="F145" i="5"/>
  <c r="E146" i="5"/>
  <c r="E145" i="5"/>
  <c r="D145" i="5"/>
  <c r="C146" i="5"/>
  <c r="C145" i="5"/>
  <c r="B145" i="5"/>
  <c r="A145" i="5"/>
  <c r="G144" i="5"/>
  <c r="E144" i="5"/>
  <c r="H143" i="5"/>
  <c r="G143" i="5"/>
  <c r="F143" i="5"/>
  <c r="E143" i="5"/>
  <c r="D143" i="5"/>
  <c r="H142" i="5"/>
  <c r="G142" i="5"/>
  <c r="E142" i="5"/>
  <c r="D142" i="5"/>
  <c r="C141" i="5"/>
  <c r="AB139" i="5"/>
  <c r="AA139" i="5"/>
  <c r="Z139" i="5"/>
  <c r="Y139" i="5"/>
  <c r="X139" i="5"/>
  <c r="W139" i="5"/>
  <c r="V139" i="5"/>
  <c r="U139" i="5"/>
  <c r="T139" i="5"/>
  <c r="K140" i="5"/>
  <c r="K139" i="5"/>
  <c r="J140" i="5"/>
  <c r="J139" i="5"/>
  <c r="I140" i="5"/>
  <c r="I139" i="5"/>
  <c r="H139" i="5"/>
  <c r="G139" i="5"/>
  <c r="F140" i="5"/>
  <c r="F139" i="5"/>
  <c r="E140" i="5"/>
  <c r="E139" i="5"/>
  <c r="D139" i="5"/>
  <c r="C140" i="5"/>
  <c r="C139" i="5"/>
  <c r="B139" i="5"/>
  <c r="A139" i="5"/>
  <c r="G138" i="5"/>
  <c r="E138" i="5"/>
  <c r="H137" i="5"/>
  <c r="G137" i="5"/>
  <c r="F137" i="5"/>
  <c r="E137" i="5"/>
  <c r="D137" i="5"/>
  <c r="H136" i="5"/>
  <c r="G136" i="5"/>
  <c r="E136" i="5"/>
  <c r="D136" i="5"/>
  <c r="C135" i="5"/>
  <c r="AB133" i="5"/>
  <c r="AA133" i="5"/>
  <c r="Z133" i="5"/>
  <c r="Y133" i="5"/>
  <c r="X133" i="5"/>
  <c r="W133" i="5"/>
  <c r="V133" i="5"/>
  <c r="U133" i="5"/>
  <c r="T133" i="5"/>
  <c r="K134" i="5"/>
  <c r="K133" i="5"/>
  <c r="J134" i="5"/>
  <c r="J133" i="5"/>
  <c r="I134" i="5"/>
  <c r="I133" i="5"/>
  <c r="H133" i="5"/>
  <c r="G133" i="5"/>
  <c r="F134" i="5"/>
  <c r="F133" i="5"/>
  <c r="E134" i="5"/>
  <c r="E133" i="5"/>
  <c r="D133" i="5"/>
  <c r="C134" i="5"/>
  <c r="C133" i="5"/>
  <c r="B133" i="5"/>
  <c r="A133" i="5"/>
  <c r="G132" i="5"/>
  <c r="E132" i="5"/>
  <c r="H131" i="5"/>
  <c r="G131" i="5"/>
  <c r="F131" i="5"/>
  <c r="E131" i="5"/>
  <c r="D131" i="5"/>
  <c r="H130" i="5"/>
  <c r="G130" i="5"/>
  <c r="E130" i="5"/>
  <c r="D130" i="5"/>
  <c r="C129" i="5"/>
  <c r="AB127" i="5"/>
  <c r="AA127" i="5"/>
  <c r="Z127" i="5"/>
  <c r="Y127" i="5"/>
  <c r="X127" i="5"/>
  <c r="W127" i="5"/>
  <c r="V127" i="5"/>
  <c r="U127" i="5"/>
  <c r="T127" i="5"/>
  <c r="K128" i="5"/>
  <c r="K127" i="5"/>
  <c r="J128" i="5"/>
  <c r="J127" i="5"/>
  <c r="I128" i="5"/>
  <c r="I127" i="5"/>
  <c r="H127" i="5"/>
  <c r="G127" i="5"/>
  <c r="F128" i="5"/>
  <c r="F127" i="5"/>
  <c r="E128" i="5"/>
  <c r="E127" i="5"/>
  <c r="D127" i="5"/>
  <c r="C128" i="5"/>
  <c r="C127" i="5"/>
  <c r="B127" i="5"/>
  <c r="A127" i="5"/>
  <c r="G126" i="5"/>
  <c r="E126" i="5"/>
  <c r="H125" i="5"/>
  <c r="G125" i="5"/>
  <c r="F125" i="5"/>
  <c r="E125" i="5"/>
  <c r="D125" i="5"/>
  <c r="H124" i="5"/>
  <c r="G124" i="5"/>
  <c r="E124" i="5"/>
  <c r="D124" i="5"/>
  <c r="C123" i="5"/>
  <c r="AB121" i="5"/>
  <c r="AA121" i="5"/>
  <c r="Z121" i="5"/>
  <c r="Y121" i="5"/>
  <c r="X121" i="5"/>
  <c r="W121" i="5"/>
  <c r="V121" i="5"/>
  <c r="U121" i="5"/>
  <c r="T121" i="5"/>
  <c r="K122" i="5"/>
  <c r="K121" i="5"/>
  <c r="J122" i="5"/>
  <c r="J121" i="5"/>
  <c r="I122" i="5"/>
  <c r="I121" i="5"/>
  <c r="H121" i="5"/>
  <c r="G121" i="5"/>
  <c r="F122" i="5"/>
  <c r="F121" i="5"/>
  <c r="E122" i="5"/>
  <c r="E121" i="5"/>
  <c r="D121" i="5"/>
  <c r="C122" i="5"/>
  <c r="C121" i="5"/>
  <c r="B121" i="5"/>
  <c r="A121" i="5"/>
  <c r="AB119" i="5"/>
  <c r="AA119" i="5"/>
  <c r="Z119" i="5"/>
  <c r="Y119" i="5"/>
  <c r="X119" i="5"/>
  <c r="W119" i="5"/>
  <c r="V119" i="5"/>
  <c r="U119" i="5"/>
  <c r="T119" i="5"/>
  <c r="K120" i="5"/>
  <c r="K119" i="5"/>
  <c r="J120" i="5"/>
  <c r="J119" i="5"/>
  <c r="I120" i="5"/>
  <c r="I119" i="5"/>
  <c r="H119" i="5"/>
  <c r="G119" i="5"/>
  <c r="F120" i="5"/>
  <c r="F119" i="5"/>
  <c r="E120" i="5"/>
  <c r="E119" i="5"/>
  <c r="D119" i="5"/>
  <c r="C120" i="5"/>
  <c r="C119" i="5"/>
  <c r="B119" i="5"/>
  <c r="A119" i="5"/>
  <c r="G118" i="5"/>
  <c r="E118" i="5"/>
  <c r="H117" i="5"/>
  <c r="G117" i="5"/>
  <c r="E117" i="5"/>
  <c r="D117" i="5"/>
  <c r="H116" i="5"/>
  <c r="G116" i="5"/>
  <c r="E116" i="5"/>
  <c r="D116" i="5"/>
  <c r="AB108" i="5"/>
  <c r="AA108" i="5"/>
  <c r="Z108" i="5"/>
  <c r="Y108" i="5"/>
  <c r="X108" i="5"/>
  <c r="W108" i="5"/>
  <c r="V108" i="5"/>
  <c r="U108" i="5"/>
  <c r="T108" i="5"/>
  <c r="K109" i="5"/>
  <c r="K108" i="5"/>
  <c r="J109" i="5"/>
  <c r="J108" i="5"/>
  <c r="I109" i="5"/>
  <c r="I108" i="5"/>
  <c r="H108" i="5"/>
  <c r="G108" i="5"/>
  <c r="F109" i="5"/>
  <c r="F108" i="5"/>
  <c r="E109" i="5"/>
  <c r="E108" i="5"/>
  <c r="D108" i="5"/>
  <c r="C109" i="5"/>
  <c r="C108" i="5"/>
  <c r="B108" i="5"/>
  <c r="A108" i="5"/>
  <c r="AB106" i="5"/>
  <c r="AA106" i="5"/>
  <c r="Z106" i="5"/>
  <c r="Y106" i="5"/>
  <c r="X106" i="5"/>
  <c r="W106" i="5"/>
  <c r="V106" i="5"/>
  <c r="U106" i="5"/>
  <c r="T106" i="5"/>
  <c r="K107" i="5"/>
  <c r="K106" i="5"/>
  <c r="J107" i="5"/>
  <c r="J106" i="5"/>
  <c r="I107" i="5"/>
  <c r="I106" i="5"/>
  <c r="H106" i="5"/>
  <c r="G106" i="5"/>
  <c r="F107" i="5"/>
  <c r="F106" i="5"/>
  <c r="E107" i="5"/>
  <c r="E106" i="5"/>
  <c r="D106" i="5"/>
  <c r="C107" i="5"/>
  <c r="C106" i="5"/>
  <c r="B106" i="5"/>
  <c r="A106" i="5"/>
  <c r="G105" i="5"/>
  <c r="E105" i="5"/>
  <c r="H104" i="5"/>
  <c r="G104" i="5"/>
  <c r="E104" i="5"/>
  <c r="D104" i="5"/>
  <c r="H103" i="5"/>
  <c r="G103" i="5"/>
  <c r="E103" i="5"/>
  <c r="D103" i="5"/>
  <c r="C102" i="5"/>
  <c r="AB100" i="5"/>
  <c r="AA100" i="5"/>
  <c r="Z100" i="5"/>
  <c r="Y100" i="5"/>
  <c r="X100" i="5"/>
  <c r="W100" i="5"/>
  <c r="V100" i="5"/>
  <c r="U100" i="5"/>
  <c r="T100" i="5"/>
  <c r="K101" i="5"/>
  <c r="K100" i="5"/>
  <c r="J101" i="5"/>
  <c r="J100" i="5"/>
  <c r="I101" i="5"/>
  <c r="I100" i="5"/>
  <c r="H100" i="5"/>
  <c r="G100" i="5"/>
  <c r="F101" i="5"/>
  <c r="F100" i="5"/>
  <c r="E101" i="5"/>
  <c r="E100" i="5"/>
  <c r="D100" i="5"/>
  <c r="C101" i="5"/>
  <c r="C100" i="5"/>
  <c r="B100" i="5"/>
  <c r="A100" i="5"/>
  <c r="AB98" i="5"/>
  <c r="AA98" i="5"/>
  <c r="Z98" i="5"/>
  <c r="Y98" i="5"/>
  <c r="X98" i="5"/>
  <c r="W98" i="5"/>
  <c r="V98" i="5"/>
  <c r="U98" i="5"/>
  <c r="T98" i="5"/>
  <c r="K99" i="5"/>
  <c r="K98" i="5"/>
  <c r="J99" i="5"/>
  <c r="J98" i="5"/>
  <c r="I99" i="5"/>
  <c r="I98" i="5"/>
  <c r="H98" i="5"/>
  <c r="G98" i="5"/>
  <c r="F99" i="5"/>
  <c r="F98" i="5"/>
  <c r="E99" i="5"/>
  <c r="E98" i="5"/>
  <c r="D98" i="5"/>
  <c r="C99" i="5"/>
  <c r="C98" i="5"/>
  <c r="B98" i="5"/>
  <c r="A98" i="5"/>
  <c r="AB96" i="5"/>
  <c r="AA96" i="5"/>
  <c r="Z96" i="5"/>
  <c r="Y96" i="5"/>
  <c r="X96" i="5"/>
  <c r="W96" i="5"/>
  <c r="V96" i="5"/>
  <c r="U96" i="5"/>
  <c r="T96" i="5"/>
  <c r="K97" i="5"/>
  <c r="K96" i="5"/>
  <c r="J97" i="5"/>
  <c r="J96" i="5"/>
  <c r="I97" i="5"/>
  <c r="I96" i="5"/>
  <c r="H96" i="5"/>
  <c r="G96" i="5"/>
  <c r="F97" i="5"/>
  <c r="F96" i="5"/>
  <c r="E97" i="5"/>
  <c r="E96" i="5"/>
  <c r="D96" i="5"/>
  <c r="C97" i="5"/>
  <c r="B96" i="5"/>
  <c r="A96" i="5"/>
  <c r="G95" i="5"/>
  <c r="E95" i="5"/>
  <c r="H94" i="5"/>
  <c r="G94" i="5"/>
  <c r="F94" i="5"/>
  <c r="E94" i="5"/>
  <c r="D94" i="5"/>
  <c r="H93" i="5"/>
  <c r="G93" i="5"/>
  <c r="E93" i="5"/>
  <c r="D93" i="5"/>
  <c r="AB91" i="5"/>
  <c r="AA91" i="5"/>
  <c r="Z91" i="5"/>
  <c r="Y91" i="5"/>
  <c r="X91" i="5"/>
  <c r="W91" i="5"/>
  <c r="V91" i="5"/>
  <c r="U91" i="5"/>
  <c r="T91" i="5"/>
  <c r="K92" i="5"/>
  <c r="K91" i="5"/>
  <c r="J92" i="5"/>
  <c r="J91" i="5"/>
  <c r="I92" i="5"/>
  <c r="I91" i="5"/>
  <c r="H91" i="5"/>
  <c r="G91" i="5"/>
  <c r="F92" i="5"/>
  <c r="F91" i="5"/>
  <c r="E92" i="5"/>
  <c r="E91" i="5"/>
  <c r="D91" i="5"/>
  <c r="C92" i="5"/>
  <c r="C91" i="5"/>
  <c r="B91" i="5"/>
  <c r="A91" i="5"/>
  <c r="C90" i="5"/>
  <c r="AB88" i="5"/>
  <c r="AA88" i="5"/>
  <c r="Z88" i="5"/>
  <c r="Y88" i="5"/>
  <c r="X88" i="5"/>
  <c r="W88" i="5"/>
  <c r="V88" i="5"/>
  <c r="U88" i="5"/>
  <c r="T88" i="5"/>
  <c r="K89" i="5"/>
  <c r="K88" i="5"/>
  <c r="J89" i="5"/>
  <c r="J88" i="5"/>
  <c r="I89" i="5"/>
  <c r="I88" i="5"/>
  <c r="H88" i="5"/>
  <c r="G88" i="5"/>
  <c r="F89" i="5"/>
  <c r="F88" i="5"/>
  <c r="E89" i="5"/>
  <c r="E88" i="5"/>
  <c r="D88" i="5"/>
  <c r="C89" i="5"/>
  <c r="C88" i="5"/>
  <c r="B88" i="5"/>
  <c r="A88" i="5"/>
  <c r="G87" i="5"/>
  <c r="E87" i="5"/>
  <c r="H86" i="5"/>
  <c r="G86" i="5"/>
  <c r="E86" i="5"/>
  <c r="D86" i="5"/>
  <c r="H85" i="5"/>
  <c r="G85" i="5"/>
  <c r="E85" i="5"/>
  <c r="D85" i="5"/>
  <c r="C84" i="5"/>
  <c r="AB82" i="5"/>
  <c r="AA82" i="5"/>
  <c r="Z82" i="5"/>
  <c r="Y82" i="5"/>
  <c r="X82" i="5"/>
  <c r="W82" i="5"/>
  <c r="V82" i="5"/>
  <c r="U82" i="5"/>
  <c r="T82" i="5"/>
  <c r="K83" i="5"/>
  <c r="K82" i="5"/>
  <c r="J83" i="5"/>
  <c r="J82" i="5"/>
  <c r="I83" i="5"/>
  <c r="I82" i="5"/>
  <c r="H82" i="5"/>
  <c r="G82" i="5"/>
  <c r="F83" i="5"/>
  <c r="F82" i="5"/>
  <c r="E83" i="5"/>
  <c r="E82" i="5"/>
  <c r="D82" i="5"/>
  <c r="C83" i="5"/>
  <c r="C82" i="5"/>
  <c r="B82" i="5"/>
  <c r="A82" i="5"/>
  <c r="G81" i="5"/>
  <c r="E81" i="5"/>
  <c r="H80" i="5"/>
  <c r="G80" i="5"/>
  <c r="F80" i="5"/>
  <c r="E80" i="5"/>
  <c r="D80" i="5"/>
  <c r="H79" i="5"/>
  <c r="G79" i="5"/>
  <c r="E79" i="5"/>
  <c r="D79" i="5"/>
  <c r="C78" i="5"/>
  <c r="AB76" i="5"/>
  <c r="AA76" i="5"/>
  <c r="Z76" i="5"/>
  <c r="Y76" i="5"/>
  <c r="X76" i="5"/>
  <c r="W76" i="5"/>
  <c r="V76" i="5"/>
  <c r="U76" i="5"/>
  <c r="T76" i="5"/>
  <c r="K77" i="5"/>
  <c r="K76" i="5"/>
  <c r="J77" i="5"/>
  <c r="J76" i="5"/>
  <c r="I77" i="5"/>
  <c r="I76" i="5"/>
  <c r="H76" i="5"/>
  <c r="G76" i="5"/>
  <c r="F77" i="5"/>
  <c r="F76" i="5"/>
  <c r="E77" i="5"/>
  <c r="E76" i="5"/>
  <c r="D76" i="5"/>
  <c r="C77" i="5"/>
  <c r="C76" i="5"/>
  <c r="B76" i="5"/>
  <c r="A76" i="5"/>
  <c r="G75" i="5"/>
  <c r="E75" i="5"/>
  <c r="H74" i="5"/>
  <c r="G74" i="5"/>
  <c r="F74" i="5"/>
  <c r="E74" i="5"/>
  <c r="D74" i="5"/>
  <c r="H73" i="5"/>
  <c r="G73" i="5"/>
  <c r="E73" i="5"/>
  <c r="D73" i="5"/>
  <c r="C72" i="5"/>
  <c r="AB70" i="5"/>
  <c r="AA70" i="5"/>
  <c r="Z70" i="5"/>
  <c r="Y70" i="5"/>
  <c r="X70" i="5"/>
  <c r="W70" i="5"/>
  <c r="V70" i="5"/>
  <c r="U70" i="5"/>
  <c r="T70" i="5"/>
  <c r="K71" i="5"/>
  <c r="K70" i="5"/>
  <c r="J71" i="5"/>
  <c r="J70" i="5"/>
  <c r="I71" i="5"/>
  <c r="I70" i="5"/>
  <c r="H70" i="5"/>
  <c r="G70" i="5"/>
  <c r="F71" i="5"/>
  <c r="F70" i="5"/>
  <c r="E71" i="5"/>
  <c r="E70" i="5"/>
  <c r="D70" i="5"/>
  <c r="C71" i="5"/>
  <c r="C70" i="5"/>
  <c r="B70" i="5"/>
  <c r="A70" i="5"/>
  <c r="G69" i="5"/>
  <c r="E69" i="5"/>
  <c r="H68" i="5"/>
  <c r="G68" i="5"/>
  <c r="F68" i="5"/>
  <c r="E68" i="5"/>
  <c r="D68" i="5"/>
  <c r="H67" i="5"/>
  <c r="G67" i="5"/>
  <c r="E67" i="5"/>
  <c r="D67" i="5"/>
  <c r="C66" i="5"/>
  <c r="AB64" i="5"/>
  <c r="AA64" i="5"/>
  <c r="Z64" i="5"/>
  <c r="Y64" i="5"/>
  <c r="X64" i="5"/>
  <c r="W64" i="5"/>
  <c r="V64" i="5"/>
  <c r="U64" i="5"/>
  <c r="T64" i="5"/>
  <c r="K65" i="5"/>
  <c r="K64" i="5"/>
  <c r="J65" i="5"/>
  <c r="J64" i="5"/>
  <c r="I65" i="5"/>
  <c r="I64" i="5"/>
  <c r="H64" i="5"/>
  <c r="G64" i="5"/>
  <c r="F65" i="5"/>
  <c r="F64" i="5"/>
  <c r="E65" i="5"/>
  <c r="E64" i="5"/>
  <c r="D64" i="5"/>
  <c r="C65" i="5"/>
  <c r="C64" i="5"/>
  <c r="B64" i="5"/>
  <c r="A64" i="5"/>
  <c r="AB62" i="5"/>
  <c r="AA62" i="5"/>
  <c r="Z62" i="5"/>
  <c r="Y62" i="5"/>
  <c r="X62" i="5"/>
  <c r="W62" i="5"/>
  <c r="V62" i="5"/>
  <c r="U62" i="5"/>
  <c r="T62" i="5"/>
  <c r="K63" i="5"/>
  <c r="K62" i="5"/>
  <c r="J63" i="5"/>
  <c r="J62" i="5"/>
  <c r="I63" i="5"/>
  <c r="I62" i="5"/>
  <c r="H62" i="5"/>
  <c r="G62" i="5"/>
  <c r="F63" i="5"/>
  <c r="F62" i="5"/>
  <c r="E63" i="5"/>
  <c r="E62" i="5"/>
  <c r="D62" i="5"/>
  <c r="C63" i="5"/>
  <c r="B62" i="5"/>
  <c r="A62" i="5"/>
  <c r="AB60" i="5"/>
  <c r="AA60" i="5"/>
  <c r="Z60" i="5"/>
  <c r="Y60" i="5"/>
  <c r="X60" i="5"/>
  <c r="W60" i="5"/>
  <c r="V60" i="5"/>
  <c r="U60" i="5"/>
  <c r="T60" i="5"/>
  <c r="K61" i="5"/>
  <c r="K60" i="5"/>
  <c r="J61" i="5"/>
  <c r="J60" i="5"/>
  <c r="I61" i="5"/>
  <c r="I60" i="5"/>
  <c r="H60" i="5"/>
  <c r="G60" i="5"/>
  <c r="F61" i="5"/>
  <c r="F60" i="5"/>
  <c r="E61" i="5"/>
  <c r="E60" i="5"/>
  <c r="D60" i="5"/>
  <c r="C61" i="5"/>
  <c r="B60" i="5"/>
  <c r="A60" i="5"/>
  <c r="AB58" i="5"/>
  <c r="AA58" i="5"/>
  <c r="Z58" i="5"/>
  <c r="Y58" i="5"/>
  <c r="X58" i="5"/>
  <c r="W58" i="5"/>
  <c r="V58" i="5"/>
  <c r="U58" i="5"/>
  <c r="T58" i="5"/>
  <c r="K59" i="5"/>
  <c r="K58" i="5"/>
  <c r="J59" i="5"/>
  <c r="J58" i="5"/>
  <c r="I59" i="5"/>
  <c r="I58" i="5"/>
  <c r="H58" i="5"/>
  <c r="G58" i="5"/>
  <c r="F59" i="5"/>
  <c r="F58" i="5"/>
  <c r="E59" i="5"/>
  <c r="E58" i="5"/>
  <c r="D58" i="5"/>
  <c r="C59" i="5"/>
  <c r="C58" i="5"/>
  <c r="B58" i="5"/>
  <c r="A58" i="5"/>
  <c r="AB56" i="5"/>
  <c r="AA56" i="5"/>
  <c r="Z56" i="5"/>
  <c r="Y56" i="5"/>
  <c r="X56" i="5"/>
  <c r="W56" i="5"/>
  <c r="V56" i="5"/>
  <c r="U56" i="5"/>
  <c r="T56" i="5"/>
  <c r="K57" i="5"/>
  <c r="K56" i="5"/>
  <c r="J57" i="5"/>
  <c r="J56" i="5"/>
  <c r="I57" i="5"/>
  <c r="I56" i="5"/>
  <c r="H56" i="5"/>
  <c r="G56" i="5"/>
  <c r="F57" i="5"/>
  <c r="F56" i="5"/>
  <c r="E57" i="5"/>
  <c r="E56" i="5"/>
  <c r="D56" i="5"/>
  <c r="C57" i="5"/>
  <c r="C56" i="5"/>
  <c r="B56" i="5"/>
  <c r="A56" i="5"/>
  <c r="AB54" i="5"/>
  <c r="AA54" i="5"/>
  <c r="Z54" i="5"/>
  <c r="Y54" i="5"/>
  <c r="X54" i="5"/>
  <c r="W54" i="5"/>
  <c r="V54" i="5"/>
  <c r="U54" i="5"/>
  <c r="T54" i="5"/>
  <c r="K55" i="5"/>
  <c r="K54" i="5"/>
  <c r="J55" i="5"/>
  <c r="J54" i="5"/>
  <c r="I55" i="5"/>
  <c r="I54" i="5"/>
  <c r="H54" i="5"/>
  <c r="G54" i="5"/>
  <c r="F55" i="5"/>
  <c r="F54" i="5"/>
  <c r="E55" i="5"/>
  <c r="E54" i="5"/>
  <c r="D54" i="5"/>
  <c r="C55" i="5"/>
  <c r="C54" i="5"/>
  <c r="B54" i="5"/>
  <c r="A54" i="5"/>
  <c r="AB52" i="5"/>
  <c r="AA52" i="5"/>
  <c r="Z52" i="5"/>
  <c r="Y52" i="5"/>
  <c r="X52" i="5"/>
  <c r="W52" i="5"/>
  <c r="V52" i="5"/>
  <c r="U52" i="5"/>
  <c r="T52" i="5"/>
  <c r="K53" i="5"/>
  <c r="K52" i="5"/>
  <c r="J53" i="5"/>
  <c r="J52" i="5"/>
  <c r="I53" i="5"/>
  <c r="I52" i="5"/>
  <c r="H52" i="5"/>
  <c r="G52" i="5"/>
  <c r="F53" i="5"/>
  <c r="F52" i="5"/>
  <c r="E53" i="5"/>
  <c r="E52" i="5"/>
  <c r="D52" i="5"/>
  <c r="C53" i="5"/>
  <c r="C52" i="5"/>
  <c r="B52" i="5"/>
  <c r="A52" i="5"/>
  <c r="G51" i="5"/>
  <c r="E51" i="5"/>
  <c r="H50" i="5"/>
  <c r="G50" i="5"/>
  <c r="F50" i="5"/>
  <c r="E50" i="5"/>
  <c r="D50" i="5"/>
  <c r="H49" i="5"/>
  <c r="G49" i="5"/>
  <c r="E49" i="5"/>
  <c r="D49" i="5"/>
  <c r="AB47" i="5"/>
  <c r="AA47" i="5"/>
  <c r="Z47" i="5"/>
  <c r="Y47" i="5"/>
  <c r="X47" i="5"/>
  <c r="W47" i="5"/>
  <c r="V47" i="5"/>
  <c r="U47" i="5"/>
  <c r="T47" i="5"/>
  <c r="K48" i="5"/>
  <c r="K47" i="5"/>
  <c r="J48" i="5"/>
  <c r="J47" i="5"/>
  <c r="I48" i="5"/>
  <c r="I47" i="5"/>
  <c r="H47" i="5"/>
  <c r="G47" i="5"/>
  <c r="F48" i="5"/>
  <c r="F47" i="5"/>
  <c r="E48" i="5"/>
  <c r="E47" i="5"/>
  <c r="D47" i="5"/>
  <c r="C48" i="5"/>
  <c r="C47" i="5"/>
  <c r="B47" i="5"/>
  <c r="A47" i="5"/>
  <c r="A46" i="5"/>
  <c r="H44" i="5"/>
  <c r="C44" i="5"/>
  <c r="H43" i="5"/>
  <c r="C43" i="5"/>
  <c r="H42" i="5"/>
  <c r="C42" i="5"/>
  <c r="H41" i="5"/>
  <c r="C41" i="5"/>
  <c r="H40" i="5"/>
  <c r="C40" i="5"/>
  <c r="H39" i="5"/>
  <c r="C39" i="5"/>
  <c r="G35" i="5"/>
  <c r="C35" i="5"/>
  <c r="AB32" i="5"/>
  <c r="AA32" i="5"/>
  <c r="Z32" i="5"/>
  <c r="Y32" i="5"/>
  <c r="X32" i="5"/>
  <c r="W32" i="5"/>
  <c r="V32" i="5"/>
  <c r="U32" i="5"/>
  <c r="T32" i="5"/>
  <c r="K33" i="5"/>
  <c r="K32" i="5"/>
  <c r="J33" i="5"/>
  <c r="J32" i="5"/>
  <c r="I33" i="5"/>
  <c r="I32" i="5"/>
  <c r="H32" i="5"/>
  <c r="G32" i="5"/>
  <c r="F33" i="5"/>
  <c r="F32" i="5"/>
  <c r="E33" i="5"/>
  <c r="E32" i="5"/>
  <c r="D32" i="5"/>
  <c r="C33" i="5"/>
  <c r="C32" i="5"/>
  <c r="B32" i="5"/>
  <c r="A32" i="5"/>
  <c r="C31" i="5"/>
  <c r="AB29" i="5"/>
  <c r="AA29" i="5"/>
  <c r="Z29" i="5"/>
  <c r="Y29" i="5"/>
  <c r="X29" i="5"/>
  <c r="W29" i="5"/>
  <c r="V29" i="5"/>
  <c r="U29" i="5"/>
  <c r="T29" i="5"/>
  <c r="K30" i="5"/>
  <c r="K29" i="5"/>
  <c r="J30" i="5"/>
  <c r="J29" i="5"/>
  <c r="I30" i="5"/>
  <c r="I29" i="5"/>
  <c r="H29" i="5"/>
  <c r="G29" i="5"/>
  <c r="F30" i="5"/>
  <c r="F29" i="5"/>
  <c r="E30" i="5"/>
  <c r="E29" i="5"/>
  <c r="D29" i="5"/>
  <c r="C30" i="5"/>
  <c r="C29" i="5"/>
  <c r="B29" i="5"/>
  <c r="A29" i="5"/>
  <c r="G28" i="5"/>
  <c r="E28" i="5"/>
  <c r="H27" i="5"/>
  <c r="G27" i="5"/>
  <c r="F27" i="5"/>
  <c r="E27" i="5"/>
  <c r="D27" i="5"/>
  <c r="H26" i="5"/>
  <c r="G26" i="5"/>
  <c r="E26" i="5"/>
  <c r="D26" i="5"/>
  <c r="AB24" i="5"/>
  <c r="AA24" i="5"/>
  <c r="Z24" i="5"/>
  <c r="Y24" i="5"/>
  <c r="X24" i="5"/>
  <c r="W24" i="5"/>
  <c r="V24" i="5"/>
  <c r="U24" i="5"/>
  <c r="T24" i="5"/>
  <c r="K25" i="5"/>
  <c r="K24" i="5"/>
  <c r="J25" i="5"/>
  <c r="J24" i="5"/>
  <c r="I25" i="5"/>
  <c r="I24" i="5"/>
  <c r="H24" i="5"/>
  <c r="G24" i="5"/>
  <c r="F25" i="5"/>
  <c r="F24" i="5"/>
  <c r="E25" i="5"/>
  <c r="E24" i="5"/>
  <c r="D24" i="5"/>
  <c r="C25" i="5"/>
  <c r="C24" i="5"/>
  <c r="B24" i="5"/>
  <c r="A24" i="5"/>
  <c r="A23" i="5"/>
  <c r="I36" i="5" l="1"/>
  <c r="H35" i="5"/>
  <c r="K36" i="5"/>
  <c r="K35" i="5"/>
  <c r="I35" i="5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" i="3"/>
  <c r="CY1" i="3"/>
  <c r="CZ1" i="3"/>
  <c r="DB1" i="3" s="1"/>
  <c r="DA1" i="3"/>
  <c r="DC1" i="3"/>
  <c r="A2" i="3"/>
  <c r="CY2" i="3"/>
  <c r="CZ2" i="3"/>
  <c r="DB2" i="3" s="1"/>
  <c r="DA2" i="3"/>
  <c r="DC2" i="3"/>
  <c r="A3" i="3"/>
  <c r="CX3" i="3"/>
  <c r="CY3" i="3"/>
  <c r="CZ3" i="3"/>
  <c r="DA3" i="3"/>
  <c r="DB3" i="3"/>
  <c r="DC3" i="3"/>
  <c r="A4" i="3"/>
  <c r="CY4" i="3"/>
  <c r="CZ4" i="3"/>
  <c r="DB4" i="3" s="1"/>
  <c r="DA4" i="3"/>
  <c r="DC4" i="3"/>
  <c r="A5" i="3"/>
  <c r="CY5" i="3"/>
  <c r="CZ5" i="3"/>
  <c r="DB5" i="3" s="1"/>
  <c r="DA5" i="3"/>
  <c r="DC5" i="3"/>
  <c r="A6" i="3"/>
  <c r="CY6" i="3"/>
  <c r="CZ6" i="3"/>
  <c r="DA6" i="3"/>
  <c r="DB6" i="3"/>
  <c r="DC6" i="3"/>
  <c r="A7" i="3"/>
  <c r="CY7" i="3"/>
  <c r="CZ7" i="3"/>
  <c r="DA7" i="3"/>
  <c r="DB7" i="3"/>
  <c r="DC7" i="3"/>
  <c r="A8" i="3"/>
  <c r="CY8" i="3"/>
  <c r="CZ8" i="3"/>
  <c r="DB8" i="3" s="1"/>
  <c r="DA8" i="3"/>
  <c r="DC8" i="3"/>
  <c r="A9" i="3"/>
  <c r="CY9" i="3"/>
  <c r="CZ9" i="3"/>
  <c r="DB9" i="3" s="1"/>
  <c r="DA9" i="3"/>
  <c r="DC9" i="3"/>
  <c r="A10" i="3"/>
  <c r="CY10" i="3"/>
  <c r="CZ10" i="3"/>
  <c r="DA10" i="3"/>
  <c r="DB10" i="3"/>
  <c r="DC10" i="3"/>
  <c r="A11" i="3"/>
  <c r="CY11" i="3"/>
  <c r="CZ11" i="3"/>
  <c r="DA11" i="3"/>
  <c r="DB11" i="3"/>
  <c r="DC11" i="3"/>
  <c r="A12" i="3"/>
  <c r="CY12" i="3"/>
  <c r="CZ12" i="3"/>
  <c r="DB12" i="3" s="1"/>
  <c r="DA12" i="3"/>
  <c r="DC12" i="3"/>
  <c r="A13" i="3"/>
  <c r="CY13" i="3"/>
  <c r="CZ13" i="3"/>
  <c r="DB13" i="3" s="1"/>
  <c r="DA13" i="3"/>
  <c r="DC13" i="3"/>
  <c r="A14" i="3"/>
  <c r="CY14" i="3"/>
  <c r="CZ14" i="3"/>
  <c r="DA14" i="3"/>
  <c r="DB14" i="3"/>
  <c r="DC14" i="3"/>
  <c r="A15" i="3"/>
  <c r="CY15" i="3"/>
  <c r="CZ15" i="3"/>
  <c r="DA15" i="3"/>
  <c r="DB15" i="3"/>
  <c r="DC15" i="3"/>
  <c r="A16" i="3"/>
  <c r="CY16" i="3"/>
  <c r="CZ16" i="3"/>
  <c r="DB16" i="3" s="1"/>
  <c r="DA16" i="3"/>
  <c r="DC16" i="3"/>
  <c r="A17" i="3"/>
  <c r="CY17" i="3"/>
  <c r="CZ17" i="3"/>
  <c r="DB17" i="3" s="1"/>
  <c r="DA17" i="3"/>
  <c r="DC17" i="3"/>
  <c r="A18" i="3"/>
  <c r="CY18" i="3"/>
  <c r="CZ18" i="3"/>
  <c r="DA18" i="3"/>
  <c r="DB18" i="3"/>
  <c r="DC18" i="3"/>
  <c r="A19" i="3"/>
  <c r="CY19" i="3"/>
  <c r="CZ19" i="3"/>
  <c r="DA19" i="3"/>
  <c r="DB19" i="3"/>
  <c r="DC19" i="3"/>
  <c r="A20" i="3"/>
  <c r="CY20" i="3"/>
  <c r="CZ20" i="3"/>
  <c r="DB20" i="3" s="1"/>
  <c r="DA20" i="3"/>
  <c r="DC20" i="3"/>
  <c r="A21" i="3"/>
  <c r="CY21" i="3"/>
  <c r="CZ21" i="3"/>
  <c r="DB21" i="3" s="1"/>
  <c r="DA21" i="3"/>
  <c r="DC21" i="3"/>
  <c r="A22" i="3"/>
  <c r="CY22" i="3"/>
  <c r="CZ22" i="3"/>
  <c r="DA22" i="3"/>
  <c r="DB22" i="3"/>
  <c r="DC22" i="3"/>
  <c r="A23" i="3"/>
  <c r="CY23" i="3"/>
  <c r="CZ23" i="3"/>
  <c r="DA23" i="3"/>
  <c r="DB23" i="3"/>
  <c r="DC23" i="3"/>
  <c r="A24" i="3"/>
  <c r="CY24" i="3"/>
  <c r="CZ24" i="3"/>
  <c r="DB24" i="3" s="1"/>
  <c r="DA24" i="3"/>
  <c r="DC24" i="3"/>
  <c r="A25" i="3"/>
  <c r="CY25" i="3"/>
  <c r="CZ25" i="3"/>
  <c r="DB25" i="3" s="1"/>
  <c r="DA25" i="3"/>
  <c r="DC25" i="3"/>
  <c r="A26" i="3"/>
  <c r="CY26" i="3"/>
  <c r="CZ26" i="3"/>
  <c r="DA26" i="3"/>
  <c r="DB26" i="3"/>
  <c r="DC26" i="3"/>
  <c r="A27" i="3"/>
  <c r="CY27" i="3"/>
  <c r="CZ27" i="3"/>
  <c r="DA27" i="3"/>
  <c r="DB27" i="3"/>
  <c r="DC27" i="3"/>
  <c r="A28" i="3"/>
  <c r="CY28" i="3"/>
  <c r="CZ28" i="3"/>
  <c r="DB28" i="3" s="1"/>
  <c r="DA28" i="3"/>
  <c r="DC28" i="3"/>
  <c r="A29" i="3"/>
  <c r="CY29" i="3"/>
  <c r="CZ29" i="3"/>
  <c r="DB29" i="3" s="1"/>
  <c r="DA29" i="3"/>
  <c r="DC29" i="3"/>
  <c r="A30" i="3"/>
  <c r="CY30" i="3"/>
  <c r="CZ30" i="3"/>
  <c r="DA30" i="3"/>
  <c r="DB30" i="3"/>
  <c r="DC30" i="3"/>
  <c r="A31" i="3"/>
  <c r="CY31" i="3"/>
  <c r="CZ31" i="3"/>
  <c r="DA31" i="3"/>
  <c r="DB31" i="3"/>
  <c r="DC31" i="3"/>
  <c r="A32" i="3"/>
  <c r="CY32" i="3"/>
  <c r="CZ32" i="3"/>
  <c r="DB32" i="3" s="1"/>
  <c r="DA32" i="3"/>
  <c r="DC32" i="3"/>
  <c r="A33" i="3"/>
  <c r="CY33" i="3"/>
  <c r="CZ33" i="3"/>
  <c r="DB33" i="3" s="1"/>
  <c r="DA33" i="3"/>
  <c r="DC33" i="3"/>
  <c r="A34" i="3"/>
  <c r="CY34" i="3"/>
  <c r="CZ34" i="3"/>
  <c r="DA34" i="3"/>
  <c r="DB34" i="3"/>
  <c r="DC34" i="3"/>
  <c r="A35" i="3"/>
  <c r="CY35" i="3"/>
  <c r="CZ35" i="3"/>
  <c r="DA35" i="3"/>
  <c r="DB35" i="3"/>
  <c r="DC35" i="3"/>
  <c r="A36" i="3"/>
  <c r="CY36" i="3"/>
  <c r="CZ36" i="3"/>
  <c r="DB36" i="3" s="1"/>
  <c r="DA36" i="3"/>
  <c r="DC36" i="3"/>
  <c r="A37" i="3"/>
  <c r="CY37" i="3"/>
  <c r="CZ37" i="3"/>
  <c r="DB37" i="3" s="1"/>
  <c r="DA37" i="3"/>
  <c r="DC37" i="3"/>
  <c r="A38" i="3"/>
  <c r="CY38" i="3"/>
  <c r="CZ38" i="3"/>
  <c r="DA38" i="3"/>
  <c r="DB38" i="3"/>
  <c r="DC38" i="3"/>
  <c r="A39" i="3"/>
  <c r="CY39" i="3"/>
  <c r="CZ39" i="3"/>
  <c r="DA39" i="3"/>
  <c r="DB39" i="3"/>
  <c r="DC39" i="3"/>
  <c r="A40" i="3"/>
  <c r="CY40" i="3"/>
  <c r="CZ40" i="3"/>
  <c r="DB40" i="3" s="1"/>
  <c r="DA40" i="3"/>
  <c r="DC40" i="3"/>
  <c r="A41" i="3"/>
  <c r="CY41" i="3"/>
  <c r="CZ41" i="3"/>
  <c r="DB41" i="3" s="1"/>
  <c r="DA41" i="3"/>
  <c r="DC41" i="3"/>
  <c r="A42" i="3"/>
  <c r="CY42" i="3"/>
  <c r="CZ42" i="3"/>
  <c r="DA42" i="3"/>
  <c r="DB42" i="3"/>
  <c r="DC42" i="3"/>
  <c r="A43" i="3"/>
  <c r="CY43" i="3"/>
  <c r="CZ43" i="3"/>
  <c r="DA43" i="3"/>
  <c r="DB43" i="3"/>
  <c r="DC43" i="3"/>
  <c r="A44" i="3"/>
  <c r="CY44" i="3"/>
  <c r="CZ44" i="3"/>
  <c r="DB44" i="3" s="1"/>
  <c r="DA44" i="3"/>
  <c r="DC44" i="3"/>
  <c r="A45" i="3"/>
  <c r="CY45" i="3"/>
  <c r="CZ45" i="3"/>
  <c r="DB45" i="3" s="1"/>
  <c r="DA45" i="3"/>
  <c r="DC45" i="3"/>
  <c r="A46" i="3"/>
  <c r="CY46" i="3"/>
  <c r="CZ46" i="3"/>
  <c r="DA46" i="3"/>
  <c r="DB46" i="3"/>
  <c r="DC46" i="3"/>
  <c r="A47" i="3"/>
  <c r="CY47" i="3"/>
  <c r="CZ47" i="3"/>
  <c r="DA47" i="3"/>
  <c r="DB47" i="3"/>
  <c r="DC47" i="3"/>
  <c r="A48" i="3"/>
  <c r="CY48" i="3"/>
  <c r="CZ48" i="3"/>
  <c r="DB48" i="3" s="1"/>
  <c r="DA48" i="3"/>
  <c r="DC48" i="3"/>
  <c r="A49" i="3"/>
  <c r="CY49" i="3"/>
  <c r="CZ49" i="3"/>
  <c r="DB49" i="3" s="1"/>
  <c r="DA49" i="3"/>
  <c r="DC49" i="3"/>
  <c r="A50" i="3"/>
  <c r="CY50" i="3"/>
  <c r="CZ50" i="3"/>
  <c r="DA50" i="3"/>
  <c r="DB50" i="3"/>
  <c r="DC50" i="3"/>
  <c r="A51" i="3"/>
  <c r="CY51" i="3"/>
  <c r="CZ51" i="3"/>
  <c r="DA51" i="3"/>
  <c r="DB51" i="3"/>
  <c r="DC51" i="3"/>
  <c r="A52" i="3"/>
  <c r="CY52" i="3"/>
  <c r="CZ52" i="3"/>
  <c r="DB52" i="3" s="1"/>
  <c r="DA52" i="3"/>
  <c r="DC52" i="3"/>
  <c r="A53" i="3"/>
  <c r="CY53" i="3"/>
  <c r="CZ53" i="3"/>
  <c r="DB53" i="3" s="1"/>
  <c r="DA53" i="3"/>
  <c r="DC53" i="3"/>
  <c r="A54" i="3"/>
  <c r="CY54" i="3"/>
  <c r="CZ54" i="3"/>
  <c r="DA54" i="3"/>
  <c r="DB54" i="3"/>
  <c r="DC54" i="3"/>
  <c r="A55" i="3"/>
  <c r="CY55" i="3"/>
  <c r="CZ55" i="3"/>
  <c r="DA55" i="3"/>
  <c r="DB55" i="3"/>
  <c r="DC55" i="3"/>
  <c r="A56" i="3"/>
  <c r="CY56" i="3"/>
  <c r="CZ56" i="3"/>
  <c r="DB56" i="3" s="1"/>
  <c r="DA56" i="3"/>
  <c r="DC56" i="3"/>
  <c r="A57" i="3"/>
  <c r="CY57" i="3"/>
  <c r="CZ57" i="3"/>
  <c r="DB57" i="3" s="1"/>
  <c r="DA57" i="3"/>
  <c r="DC57" i="3"/>
  <c r="A58" i="3"/>
  <c r="CY58" i="3"/>
  <c r="CZ58" i="3"/>
  <c r="DA58" i="3"/>
  <c r="DB58" i="3"/>
  <c r="DC58" i="3"/>
  <c r="A59" i="3"/>
  <c r="CY59" i="3"/>
  <c r="CZ59" i="3"/>
  <c r="DA59" i="3"/>
  <c r="DB59" i="3"/>
  <c r="DC59" i="3"/>
  <c r="A60" i="3"/>
  <c r="CY60" i="3"/>
  <c r="CZ60" i="3"/>
  <c r="DB60" i="3" s="1"/>
  <c r="DA60" i="3"/>
  <c r="DC60" i="3"/>
  <c r="A61" i="3"/>
  <c r="CY61" i="3"/>
  <c r="CZ61" i="3"/>
  <c r="DB61" i="3" s="1"/>
  <c r="DA61" i="3"/>
  <c r="DC61" i="3"/>
  <c r="A62" i="3"/>
  <c r="CY62" i="3"/>
  <c r="CZ62" i="3"/>
  <c r="DA62" i="3"/>
  <c r="DB62" i="3"/>
  <c r="DC62" i="3"/>
  <c r="A63" i="3"/>
  <c r="CY63" i="3"/>
  <c r="CZ63" i="3"/>
  <c r="DA63" i="3"/>
  <c r="DB63" i="3"/>
  <c r="DC63" i="3"/>
  <c r="A64" i="3"/>
  <c r="CY64" i="3"/>
  <c r="CZ64" i="3"/>
  <c r="DB64" i="3" s="1"/>
  <c r="DA64" i="3"/>
  <c r="DC64" i="3"/>
  <c r="A65" i="3"/>
  <c r="CY65" i="3"/>
  <c r="CZ65" i="3"/>
  <c r="DB65" i="3" s="1"/>
  <c r="DA65" i="3"/>
  <c r="DC65" i="3"/>
  <c r="A66" i="3"/>
  <c r="CY66" i="3"/>
  <c r="CZ66" i="3"/>
  <c r="DA66" i="3"/>
  <c r="DB66" i="3"/>
  <c r="DC66" i="3"/>
  <c r="A67" i="3"/>
  <c r="CY67" i="3"/>
  <c r="CZ67" i="3"/>
  <c r="DA67" i="3"/>
  <c r="DB67" i="3"/>
  <c r="DC67" i="3"/>
  <c r="A68" i="3"/>
  <c r="CY68" i="3"/>
  <c r="CZ68" i="3"/>
  <c r="DB68" i="3" s="1"/>
  <c r="DA68" i="3"/>
  <c r="DC68" i="3"/>
  <c r="A69" i="3"/>
  <c r="CY69" i="3"/>
  <c r="CZ69" i="3"/>
  <c r="DB69" i="3" s="1"/>
  <c r="DA69" i="3"/>
  <c r="DC69" i="3"/>
  <c r="A70" i="3"/>
  <c r="CY70" i="3"/>
  <c r="CZ70" i="3"/>
  <c r="DA70" i="3"/>
  <c r="DB70" i="3"/>
  <c r="DC70" i="3"/>
  <c r="A71" i="3"/>
  <c r="CY71" i="3"/>
  <c r="CZ71" i="3"/>
  <c r="DA71" i="3"/>
  <c r="DB71" i="3"/>
  <c r="DC71" i="3"/>
  <c r="A72" i="3"/>
  <c r="CY72" i="3"/>
  <c r="CZ72" i="3"/>
  <c r="DB72" i="3" s="1"/>
  <c r="DA72" i="3"/>
  <c r="DC72" i="3"/>
  <c r="A73" i="3"/>
  <c r="CY73" i="3"/>
  <c r="CZ73" i="3"/>
  <c r="DB73" i="3" s="1"/>
  <c r="DA73" i="3"/>
  <c r="DC73" i="3"/>
  <c r="A74" i="3"/>
  <c r="CY74" i="3"/>
  <c r="CZ74" i="3"/>
  <c r="DA74" i="3"/>
  <c r="DB74" i="3"/>
  <c r="DC74" i="3"/>
  <c r="A75" i="3"/>
  <c r="CY75" i="3"/>
  <c r="CZ75" i="3"/>
  <c r="DA75" i="3"/>
  <c r="DB75" i="3"/>
  <c r="DC75" i="3"/>
  <c r="A76" i="3"/>
  <c r="CY76" i="3"/>
  <c r="CZ76" i="3"/>
  <c r="DB76" i="3" s="1"/>
  <c r="DA76" i="3"/>
  <c r="DC76" i="3"/>
  <c r="A77" i="3"/>
  <c r="CY77" i="3"/>
  <c r="CZ77" i="3"/>
  <c r="DB77" i="3" s="1"/>
  <c r="DA77" i="3"/>
  <c r="DC77" i="3"/>
  <c r="A78" i="3"/>
  <c r="CY78" i="3"/>
  <c r="CZ78" i="3"/>
  <c r="DA78" i="3"/>
  <c r="DB78" i="3"/>
  <c r="DC78" i="3"/>
  <c r="A79" i="3"/>
  <c r="CY79" i="3"/>
  <c r="CZ79" i="3"/>
  <c r="DA79" i="3"/>
  <c r="DB79" i="3"/>
  <c r="DC79" i="3"/>
  <c r="A80" i="3"/>
  <c r="CY80" i="3"/>
  <c r="CZ80" i="3"/>
  <c r="DB80" i="3" s="1"/>
  <c r="DA80" i="3"/>
  <c r="DC80" i="3"/>
  <c r="A81" i="3"/>
  <c r="CY81" i="3"/>
  <c r="CZ81" i="3"/>
  <c r="DB81" i="3" s="1"/>
  <c r="DA81" i="3"/>
  <c r="DC81" i="3"/>
  <c r="A82" i="3"/>
  <c r="CY82" i="3"/>
  <c r="CZ82" i="3"/>
  <c r="DA82" i="3"/>
  <c r="DB82" i="3"/>
  <c r="DC82" i="3"/>
  <c r="A83" i="3"/>
  <c r="CY83" i="3"/>
  <c r="CZ83" i="3"/>
  <c r="DA83" i="3"/>
  <c r="DB83" i="3"/>
  <c r="DC83" i="3"/>
  <c r="A84" i="3"/>
  <c r="CY84" i="3"/>
  <c r="CZ84" i="3"/>
  <c r="DB84" i="3" s="1"/>
  <c r="DA84" i="3"/>
  <c r="DC84" i="3"/>
  <c r="A85" i="3"/>
  <c r="CY85" i="3"/>
  <c r="CZ85" i="3"/>
  <c r="DB85" i="3" s="1"/>
  <c r="DA85" i="3"/>
  <c r="DC85" i="3"/>
  <c r="A86" i="3"/>
  <c r="CY86" i="3"/>
  <c r="CZ86" i="3"/>
  <c r="DA86" i="3"/>
  <c r="DB86" i="3"/>
  <c r="DC86" i="3"/>
  <c r="A87" i="3"/>
  <c r="CY87" i="3"/>
  <c r="CZ87" i="3"/>
  <c r="DA87" i="3"/>
  <c r="DB87" i="3"/>
  <c r="DC87" i="3"/>
  <c r="A88" i="3"/>
  <c r="CY88" i="3"/>
  <c r="CZ88" i="3"/>
  <c r="DB88" i="3" s="1"/>
  <c r="DA88" i="3"/>
  <c r="DC88" i="3"/>
  <c r="A89" i="3"/>
  <c r="CY89" i="3"/>
  <c r="CZ89" i="3"/>
  <c r="DB89" i="3" s="1"/>
  <c r="DA89" i="3"/>
  <c r="DC89" i="3"/>
  <c r="A90" i="3"/>
  <c r="CY90" i="3"/>
  <c r="CZ90" i="3"/>
  <c r="DA90" i="3"/>
  <c r="DB90" i="3"/>
  <c r="DC90" i="3"/>
  <c r="A91" i="3"/>
  <c r="CY91" i="3"/>
  <c r="CZ91" i="3"/>
  <c r="DA91" i="3"/>
  <c r="DB91" i="3"/>
  <c r="DC91" i="3"/>
  <c r="A92" i="3"/>
  <c r="CY92" i="3"/>
  <c r="CZ92" i="3"/>
  <c r="DB92" i="3" s="1"/>
  <c r="DA92" i="3"/>
  <c r="DC92" i="3"/>
  <c r="A93" i="3"/>
  <c r="CY93" i="3"/>
  <c r="CZ93" i="3"/>
  <c r="DB93" i="3" s="1"/>
  <c r="DA93" i="3"/>
  <c r="DC93" i="3"/>
  <c r="A94" i="3"/>
  <c r="CY94" i="3"/>
  <c r="CZ94" i="3"/>
  <c r="DA94" i="3"/>
  <c r="DB94" i="3"/>
  <c r="DC94" i="3"/>
  <c r="A95" i="3"/>
  <c r="CY95" i="3"/>
  <c r="CZ95" i="3"/>
  <c r="DA95" i="3"/>
  <c r="DB95" i="3"/>
  <c r="DC95" i="3"/>
  <c r="A96" i="3"/>
  <c r="CY96" i="3"/>
  <c r="CZ96" i="3"/>
  <c r="DB96" i="3" s="1"/>
  <c r="DA96" i="3"/>
  <c r="DC96" i="3"/>
  <c r="A97" i="3"/>
  <c r="CY97" i="3"/>
  <c r="CZ97" i="3"/>
  <c r="DB97" i="3" s="1"/>
  <c r="DA97" i="3"/>
  <c r="DC97" i="3"/>
  <c r="A98" i="3"/>
  <c r="CY98" i="3"/>
  <c r="CZ98" i="3"/>
  <c r="DA98" i="3"/>
  <c r="DB98" i="3"/>
  <c r="DC98" i="3"/>
  <c r="A99" i="3"/>
  <c r="CY99" i="3"/>
  <c r="CZ99" i="3"/>
  <c r="DA99" i="3"/>
  <c r="DB99" i="3"/>
  <c r="DC99" i="3"/>
  <c r="A100" i="3"/>
  <c r="CY100" i="3"/>
  <c r="CZ100" i="3"/>
  <c r="DB100" i="3" s="1"/>
  <c r="DA100" i="3"/>
  <c r="DC100" i="3"/>
  <c r="A101" i="3"/>
  <c r="CY101" i="3"/>
  <c r="CZ101" i="3"/>
  <c r="DB101" i="3" s="1"/>
  <c r="DA101" i="3"/>
  <c r="DC101" i="3"/>
  <c r="A102" i="3"/>
  <c r="CY102" i="3"/>
  <c r="CZ102" i="3"/>
  <c r="DA102" i="3"/>
  <c r="DB102" i="3"/>
  <c r="DC102" i="3"/>
  <c r="A103" i="3"/>
  <c r="CY103" i="3"/>
  <c r="CZ103" i="3"/>
  <c r="DA103" i="3"/>
  <c r="DB103" i="3"/>
  <c r="DC103" i="3"/>
  <c r="A104" i="3"/>
  <c r="CY104" i="3"/>
  <c r="CZ104" i="3"/>
  <c r="DB104" i="3" s="1"/>
  <c r="DA104" i="3"/>
  <c r="DC104" i="3"/>
  <c r="A105" i="3"/>
  <c r="CY105" i="3"/>
  <c r="CZ105" i="3"/>
  <c r="DB105" i="3" s="1"/>
  <c r="DA105" i="3"/>
  <c r="DC105" i="3"/>
  <c r="A106" i="3"/>
  <c r="CY106" i="3"/>
  <c r="CZ106" i="3"/>
  <c r="DA106" i="3"/>
  <c r="DB106" i="3"/>
  <c r="DC106" i="3"/>
  <c r="A107" i="3"/>
  <c r="CY107" i="3"/>
  <c r="CZ107" i="3"/>
  <c r="DA107" i="3"/>
  <c r="DB107" i="3"/>
  <c r="DC107" i="3"/>
  <c r="A108" i="3"/>
  <c r="CY108" i="3"/>
  <c r="CZ108" i="3"/>
  <c r="DB108" i="3" s="1"/>
  <c r="DA108" i="3"/>
  <c r="DC108" i="3"/>
  <c r="A109" i="3"/>
  <c r="CY109" i="3"/>
  <c r="CZ109" i="3"/>
  <c r="DB109" i="3" s="1"/>
  <c r="DA109" i="3"/>
  <c r="DC109" i="3"/>
  <c r="A110" i="3"/>
  <c r="CY110" i="3"/>
  <c r="CZ110" i="3"/>
  <c r="DA110" i="3"/>
  <c r="DB110" i="3"/>
  <c r="DC110" i="3"/>
  <c r="A111" i="3"/>
  <c r="CY111" i="3"/>
  <c r="CZ111" i="3"/>
  <c r="DA111" i="3"/>
  <c r="DB111" i="3"/>
  <c r="DC111" i="3"/>
  <c r="A112" i="3"/>
  <c r="CY112" i="3"/>
  <c r="CZ112" i="3"/>
  <c r="DB112" i="3" s="1"/>
  <c r="DA112" i="3"/>
  <c r="DC112" i="3"/>
  <c r="A113" i="3"/>
  <c r="CY113" i="3"/>
  <c r="CZ113" i="3"/>
  <c r="DB113" i="3" s="1"/>
  <c r="DA113" i="3"/>
  <c r="DC113" i="3"/>
  <c r="A114" i="3"/>
  <c r="CY114" i="3"/>
  <c r="CZ114" i="3"/>
  <c r="DA114" i="3"/>
  <c r="DB114" i="3"/>
  <c r="DC114" i="3"/>
  <c r="A115" i="3"/>
  <c r="CY115" i="3"/>
  <c r="CZ115" i="3"/>
  <c r="DA115" i="3"/>
  <c r="DB115" i="3"/>
  <c r="DC115" i="3"/>
  <c r="A116" i="3"/>
  <c r="CY116" i="3"/>
  <c r="CZ116" i="3"/>
  <c r="DB116" i="3" s="1"/>
  <c r="DA116" i="3"/>
  <c r="DC116" i="3"/>
  <c r="A117" i="3"/>
  <c r="CY117" i="3"/>
  <c r="CZ117" i="3"/>
  <c r="DB117" i="3" s="1"/>
  <c r="DA117" i="3"/>
  <c r="DC117" i="3"/>
  <c r="A118" i="3"/>
  <c r="CY118" i="3"/>
  <c r="CZ118" i="3"/>
  <c r="DA118" i="3"/>
  <c r="DB118" i="3"/>
  <c r="DC118" i="3"/>
  <c r="A119" i="3"/>
  <c r="CY119" i="3"/>
  <c r="CZ119" i="3"/>
  <c r="DA119" i="3"/>
  <c r="DB119" i="3"/>
  <c r="DC119" i="3"/>
  <c r="A120" i="3"/>
  <c r="CY120" i="3"/>
  <c r="CZ120" i="3"/>
  <c r="DB120" i="3" s="1"/>
  <c r="DA120" i="3"/>
  <c r="DC120" i="3"/>
  <c r="A121" i="3"/>
  <c r="CY121" i="3"/>
  <c r="CZ121" i="3"/>
  <c r="DB121" i="3" s="1"/>
  <c r="DA121" i="3"/>
  <c r="DC121" i="3"/>
  <c r="A122" i="3"/>
  <c r="CY122" i="3"/>
  <c r="CZ122" i="3"/>
  <c r="DA122" i="3"/>
  <c r="DB122" i="3"/>
  <c r="DC122" i="3"/>
  <c r="A123" i="3"/>
  <c r="CY123" i="3"/>
  <c r="CZ123" i="3"/>
  <c r="DA123" i="3"/>
  <c r="DB123" i="3"/>
  <c r="DC123" i="3"/>
  <c r="A124" i="3"/>
  <c r="CY124" i="3"/>
  <c r="CZ124" i="3"/>
  <c r="DB124" i="3" s="1"/>
  <c r="DA124" i="3"/>
  <c r="DC124" i="3"/>
  <c r="A125" i="3"/>
  <c r="CY125" i="3"/>
  <c r="CZ125" i="3"/>
  <c r="DB125" i="3" s="1"/>
  <c r="DA125" i="3"/>
  <c r="DC125" i="3"/>
  <c r="A126" i="3"/>
  <c r="CY126" i="3"/>
  <c r="CZ126" i="3"/>
  <c r="DA126" i="3"/>
  <c r="DB126" i="3"/>
  <c r="DC126" i="3"/>
  <c r="A127" i="3"/>
  <c r="CY127" i="3"/>
  <c r="CZ127" i="3"/>
  <c r="DA127" i="3"/>
  <c r="DB127" i="3"/>
  <c r="DC127" i="3"/>
  <c r="A128" i="3"/>
  <c r="CY128" i="3"/>
  <c r="CZ128" i="3"/>
  <c r="DB128" i="3" s="1"/>
  <c r="DA128" i="3"/>
  <c r="DC128" i="3"/>
  <c r="A129" i="3"/>
  <c r="CY129" i="3"/>
  <c r="CZ129" i="3"/>
  <c r="DB129" i="3" s="1"/>
  <c r="DA129" i="3"/>
  <c r="DC129" i="3"/>
  <c r="A130" i="3"/>
  <c r="CY130" i="3"/>
  <c r="CZ130" i="3"/>
  <c r="DA130" i="3"/>
  <c r="DB130" i="3"/>
  <c r="DC130" i="3"/>
  <c r="A131" i="3"/>
  <c r="CY131" i="3"/>
  <c r="CZ131" i="3"/>
  <c r="DA131" i="3"/>
  <c r="DB131" i="3"/>
  <c r="DC131" i="3"/>
  <c r="A132" i="3"/>
  <c r="CY132" i="3"/>
  <c r="CZ132" i="3"/>
  <c r="DB132" i="3" s="1"/>
  <c r="DA132" i="3"/>
  <c r="DC132" i="3"/>
  <c r="A133" i="3"/>
  <c r="CY133" i="3"/>
  <c r="CZ133" i="3"/>
  <c r="DB133" i="3" s="1"/>
  <c r="DA133" i="3"/>
  <c r="DC133" i="3"/>
  <c r="A134" i="3"/>
  <c r="CY134" i="3"/>
  <c r="CZ134" i="3"/>
  <c r="DA134" i="3"/>
  <c r="DB134" i="3"/>
  <c r="DC134" i="3"/>
  <c r="A135" i="3"/>
  <c r="CY135" i="3"/>
  <c r="CZ135" i="3"/>
  <c r="DA135" i="3"/>
  <c r="DB135" i="3"/>
  <c r="DC135" i="3"/>
  <c r="A136" i="3"/>
  <c r="CY136" i="3"/>
  <c r="CZ136" i="3"/>
  <c r="DB136" i="3" s="1"/>
  <c r="DA136" i="3"/>
  <c r="DC136" i="3"/>
  <c r="A137" i="3"/>
  <c r="CY137" i="3"/>
  <c r="CZ137" i="3"/>
  <c r="DB137" i="3" s="1"/>
  <c r="DA137" i="3"/>
  <c r="DC137" i="3"/>
  <c r="A138" i="3"/>
  <c r="CY138" i="3"/>
  <c r="CZ138" i="3"/>
  <c r="DA138" i="3"/>
  <c r="DB138" i="3"/>
  <c r="DC138" i="3"/>
  <c r="A139" i="3"/>
  <c r="CY139" i="3"/>
  <c r="CZ139" i="3"/>
  <c r="DB139" i="3" s="1"/>
  <c r="DA139" i="3"/>
  <c r="DC139" i="3"/>
  <c r="A140" i="3"/>
  <c r="CY140" i="3"/>
  <c r="CZ140" i="3"/>
  <c r="DB140" i="3" s="1"/>
  <c r="DA140" i="3"/>
  <c r="DC140" i="3"/>
  <c r="A141" i="3"/>
  <c r="CY141" i="3"/>
  <c r="CZ141" i="3"/>
  <c r="DA141" i="3"/>
  <c r="DB141" i="3"/>
  <c r="DC141" i="3"/>
  <c r="A142" i="3"/>
  <c r="CY142" i="3"/>
  <c r="CZ142" i="3"/>
  <c r="DA142" i="3"/>
  <c r="DB142" i="3"/>
  <c r="DC142" i="3"/>
  <c r="A143" i="3"/>
  <c r="CY143" i="3"/>
  <c r="CZ143" i="3"/>
  <c r="DB143" i="3" s="1"/>
  <c r="DA143" i="3"/>
  <c r="DC143" i="3"/>
  <c r="A144" i="3"/>
  <c r="CY144" i="3"/>
  <c r="CZ144" i="3"/>
  <c r="DB144" i="3" s="1"/>
  <c r="DA144" i="3"/>
  <c r="DC144" i="3"/>
  <c r="A145" i="3"/>
  <c r="CY145" i="3"/>
  <c r="CZ145" i="3"/>
  <c r="DA145" i="3"/>
  <c r="DB145" i="3"/>
  <c r="DC145" i="3"/>
  <c r="A146" i="3"/>
  <c r="CY146" i="3"/>
  <c r="CZ146" i="3"/>
  <c r="DA146" i="3"/>
  <c r="DB146" i="3"/>
  <c r="DC146" i="3"/>
  <c r="A147" i="3"/>
  <c r="CY147" i="3"/>
  <c r="CZ147" i="3"/>
  <c r="DB147" i="3" s="1"/>
  <c r="DA147" i="3"/>
  <c r="DC147" i="3"/>
  <c r="A148" i="3"/>
  <c r="CY148" i="3"/>
  <c r="CZ148" i="3"/>
  <c r="DB148" i="3" s="1"/>
  <c r="DA148" i="3"/>
  <c r="DC148" i="3"/>
  <c r="A149" i="3"/>
  <c r="CY149" i="3"/>
  <c r="CZ149" i="3"/>
  <c r="DB149" i="3" s="1"/>
  <c r="DA149" i="3"/>
  <c r="DC149" i="3"/>
  <c r="A150" i="3"/>
  <c r="CY150" i="3"/>
  <c r="CZ150" i="3"/>
  <c r="DA150" i="3"/>
  <c r="DB150" i="3"/>
  <c r="DC150" i="3"/>
  <c r="A151" i="3"/>
  <c r="CY151" i="3"/>
  <c r="CZ151" i="3"/>
  <c r="DA151" i="3"/>
  <c r="DB151" i="3"/>
  <c r="DC151" i="3"/>
  <c r="A152" i="3"/>
  <c r="CY152" i="3"/>
  <c r="CZ152" i="3"/>
  <c r="DB152" i="3" s="1"/>
  <c r="DA152" i="3"/>
  <c r="DC152" i="3"/>
  <c r="A153" i="3"/>
  <c r="CY153" i="3"/>
  <c r="CZ153" i="3"/>
  <c r="DA153" i="3"/>
  <c r="DB153" i="3"/>
  <c r="DC153" i="3"/>
  <c r="A154" i="3"/>
  <c r="CY154" i="3"/>
  <c r="CZ154" i="3"/>
  <c r="DA154" i="3"/>
  <c r="DB154" i="3"/>
  <c r="DC154" i="3"/>
  <c r="A155" i="3"/>
  <c r="CY155" i="3"/>
  <c r="CZ155" i="3"/>
  <c r="DB155" i="3" s="1"/>
  <c r="DA155" i="3"/>
  <c r="DC155" i="3"/>
  <c r="A156" i="3"/>
  <c r="CY156" i="3"/>
  <c r="CZ156" i="3"/>
  <c r="DB156" i="3" s="1"/>
  <c r="DA156" i="3"/>
  <c r="DC156" i="3"/>
  <c r="A157" i="3"/>
  <c r="CY157" i="3"/>
  <c r="CZ157" i="3"/>
  <c r="DB157" i="3" s="1"/>
  <c r="DA157" i="3"/>
  <c r="DC157" i="3"/>
  <c r="A158" i="3"/>
  <c r="CY158" i="3"/>
  <c r="CZ158" i="3"/>
  <c r="DA158" i="3"/>
  <c r="DB158" i="3"/>
  <c r="DC158" i="3"/>
  <c r="A159" i="3"/>
  <c r="CY159" i="3"/>
  <c r="CZ159" i="3"/>
  <c r="DA159" i="3"/>
  <c r="DB159" i="3"/>
  <c r="DC159" i="3"/>
  <c r="A160" i="3"/>
  <c r="CY160" i="3"/>
  <c r="CZ160" i="3"/>
  <c r="DB160" i="3" s="1"/>
  <c r="DA160" i="3"/>
  <c r="DC160" i="3"/>
  <c r="A161" i="3"/>
  <c r="CY161" i="3"/>
  <c r="CZ161" i="3"/>
  <c r="DA161" i="3"/>
  <c r="DB161" i="3"/>
  <c r="DC161" i="3"/>
  <c r="A162" i="3"/>
  <c r="CY162" i="3"/>
  <c r="CZ162" i="3"/>
  <c r="DA162" i="3"/>
  <c r="DB162" i="3"/>
  <c r="DC162" i="3"/>
  <c r="A163" i="3"/>
  <c r="CY163" i="3"/>
  <c r="CZ163" i="3"/>
  <c r="DB163" i="3" s="1"/>
  <c r="DA163" i="3"/>
  <c r="DC163" i="3"/>
  <c r="A164" i="3"/>
  <c r="CY164" i="3"/>
  <c r="CZ164" i="3"/>
  <c r="DB164" i="3" s="1"/>
  <c r="DA164" i="3"/>
  <c r="DC164" i="3"/>
  <c r="A165" i="3"/>
  <c r="CY165" i="3"/>
  <c r="CZ165" i="3"/>
  <c r="DB165" i="3" s="1"/>
  <c r="DA165" i="3"/>
  <c r="DC165" i="3"/>
  <c r="A166" i="3"/>
  <c r="CY166" i="3"/>
  <c r="CZ166" i="3"/>
  <c r="DA166" i="3"/>
  <c r="DB166" i="3"/>
  <c r="DC166" i="3"/>
  <c r="A167" i="3"/>
  <c r="CY167" i="3"/>
  <c r="CZ167" i="3"/>
  <c r="DA167" i="3"/>
  <c r="DB167" i="3"/>
  <c r="DC167" i="3"/>
  <c r="A168" i="3"/>
  <c r="CY168" i="3"/>
  <c r="CZ168" i="3"/>
  <c r="DB168" i="3" s="1"/>
  <c r="DA168" i="3"/>
  <c r="DC168" i="3"/>
  <c r="A169" i="3"/>
  <c r="CY169" i="3"/>
  <c r="CZ169" i="3"/>
  <c r="DA169" i="3"/>
  <c r="DB169" i="3"/>
  <c r="DC169" i="3"/>
  <c r="A170" i="3"/>
  <c r="CY170" i="3"/>
  <c r="CZ170" i="3"/>
  <c r="DA170" i="3"/>
  <c r="DB170" i="3"/>
  <c r="DC170" i="3"/>
  <c r="A171" i="3"/>
  <c r="CY171" i="3"/>
  <c r="CZ171" i="3"/>
  <c r="DB171" i="3" s="1"/>
  <c r="DA171" i="3"/>
  <c r="DC171" i="3"/>
  <c r="A172" i="3"/>
  <c r="CY172" i="3"/>
  <c r="CZ172" i="3"/>
  <c r="DA172" i="3"/>
  <c r="DB172" i="3"/>
  <c r="DC172" i="3"/>
  <c r="A173" i="3"/>
  <c r="CY173" i="3"/>
  <c r="CZ173" i="3"/>
  <c r="DA173" i="3"/>
  <c r="DB173" i="3"/>
  <c r="DC173" i="3"/>
  <c r="A174" i="3"/>
  <c r="CY174" i="3"/>
  <c r="CZ174" i="3"/>
  <c r="DB174" i="3" s="1"/>
  <c r="DA174" i="3"/>
  <c r="DC174" i="3"/>
  <c r="A175" i="3"/>
  <c r="CY175" i="3"/>
  <c r="CZ175" i="3"/>
  <c r="DB175" i="3" s="1"/>
  <c r="DA175" i="3"/>
  <c r="DC175" i="3"/>
  <c r="A176" i="3"/>
  <c r="CY176" i="3"/>
  <c r="CZ176" i="3"/>
  <c r="DA176" i="3"/>
  <c r="DB176" i="3"/>
  <c r="DC176" i="3"/>
  <c r="A177" i="3"/>
  <c r="CY177" i="3"/>
  <c r="CZ177" i="3"/>
  <c r="DA177" i="3"/>
  <c r="DB177" i="3"/>
  <c r="DC177" i="3"/>
  <c r="A178" i="3"/>
  <c r="CY178" i="3"/>
  <c r="CZ178" i="3"/>
  <c r="DB178" i="3" s="1"/>
  <c r="DA178" i="3"/>
  <c r="DC178" i="3"/>
  <c r="A179" i="3"/>
  <c r="CY179" i="3"/>
  <c r="CZ179" i="3"/>
  <c r="DB179" i="3" s="1"/>
  <c r="DA179" i="3"/>
  <c r="DC179" i="3"/>
  <c r="A180" i="3"/>
  <c r="CY180" i="3"/>
  <c r="CZ180" i="3"/>
  <c r="DA180" i="3"/>
  <c r="DB180" i="3"/>
  <c r="DC180" i="3"/>
  <c r="A181" i="3"/>
  <c r="CY181" i="3"/>
  <c r="CZ181" i="3"/>
  <c r="DA181" i="3"/>
  <c r="DB181" i="3"/>
  <c r="DC181" i="3"/>
  <c r="A182" i="3"/>
  <c r="CY182" i="3"/>
  <c r="CZ182" i="3"/>
  <c r="DB182" i="3" s="1"/>
  <c r="DA182" i="3"/>
  <c r="DC182" i="3"/>
  <c r="A183" i="3"/>
  <c r="CY183" i="3"/>
  <c r="CZ183" i="3"/>
  <c r="DB183" i="3" s="1"/>
  <c r="DA183" i="3"/>
  <c r="DC183" i="3"/>
  <c r="A184" i="3"/>
  <c r="CY184" i="3"/>
  <c r="CZ184" i="3"/>
  <c r="DA184" i="3"/>
  <c r="DB184" i="3"/>
  <c r="DC184" i="3"/>
  <c r="A185" i="3"/>
  <c r="CY185" i="3"/>
  <c r="CZ185" i="3"/>
  <c r="DA185" i="3"/>
  <c r="DB185" i="3"/>
  <c r="DC185" i="3"/>
  <c r="A186" i="3"/>
  <c r="CY186" i="3"/>
  <c r="CZ186" i="3"/>
  <c r="DB186" i="3" s="1"/>
  <c r="DA186" i="3"/>
  <c r="DC186" i="3"/>
  <c r="A187" i="3"/>
  <c r="CY187" i="3"/>
  <c r="CZ187" i="3"/>
  <c r="DB187" i="3" s="1"/>
  <c r="DA187" i="3"/>
  <c r="DC187" i="3"/>
  <c r="A188" i="3"/>
  <c r="CY188" i="3"/>
  <c r="CZ188" i="3"/>
  <c r="DA188" i="3"/>
  <c r="DB188" i="3"/>
  <c r="DC188" i="3"/>
  <c r="A189" i="3"/>
  <c r="CX189" i="3"/>
  <c r="CY189" i="3"/>
  <c r="CZ189" i="3"/>
  <c r="DA189" i="3"/>
  <c r="DB189" i="3"/>
  <c r="DC189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I28" i="1"/>
  <c r="AC28" i="1"/>
  <c r="AE28" i="1"/>
  <c r="AF28" i="1"/>
  <c r="AG28" i="1"/>
  <c r="CU28" i="1" s="1"/>
  <c r="T28" i="1" s="1"/>
  <c r="AH28" i="1"/>
  <c r="AI28" i="1"/>
  <c r="CW28" i="1" s="1"/>
  <c r="V28" i="1" s="1"/>
  <c r="AJ28" i="1"/>
  <c r="CT28" i="1"/>
  <c r="S28" i="1" s="1"/>
  <c r="CV28" i="1"/>
  <c r="U28" i="1" s="1"/>
  <c r="CX28" i="1"/>
  <c r="W28" i="1" s="1"/>
  <c r="FR28" i="1"/>
  <c r="GL28" i="1"/>
  <c r="GO28" i="1"/>
  <c r="GP28" i="1"/>
  <c r="GV28" i="1"/>
  <c r="GX28" i="1"/>
  <c r="HC28" i="1"/>
  <c r="I29" i="1"/>
  <c r="AC29" i="1"/>
  <c r="AD29" i="1"/>
  <c r="AE29" i="1"/>
  <c r="AF29" i="1"/>
  <c r="CT29" i="1" s="1"/>
  <c r="S29" i="1" s="1"/>
  <c r="AG29" i="1"/>
  <c r="AH29" i="1"/>
  <c r="CV29" i="1" s="1"/>
  <c r="U29" i="1" s="1"/>
  <c r="AI29" i="1"/>
  <c r="AJ29" i="1"/>
  <c r="CX29" i="1" s="1"/>
  <c r="W29" i="1" s="1"/>
  <c r="CQ29" i="1"/>
  <c r="P29" i="1" s="1"/>
  <c r="CS29" i="1"/>
  <c r="R29" i="1" s="1"/>
  <c r="CU29" i="1"/>
  <c r="T29" i="1" s="1"/>
  <c r="CW29" i="1"/>
  <c r="V29" i="1" s="1"/>
  <c r="CY29" i="1"/>
  <c r="X29" i="1" s="1"/>
  <c r="FR29" i="1"/>
  <c r="GL29" i="1"/>
  <c r="GO29" i="1"/>
  <c r="GP29" i="1"/>
  <c r="GV29" i="1"/>
  <c r="HC29" i="1" s="1"/>
  <c r="GX29" i="1" s="1"/>
  <c r="I30" i="1"/>
  <c r="R30" i="1"/>
  <c r="AC30" i="1"/>
  <c r="AD30" i="1"/>
  <c r="CR30" i="1" s="1"/>
  <c r="Q30" i="1" s="1"/>
  <c r="AE30" i="1"/>
  <c r="AF30" i="1"/>
  <c r="CT30" i="1" s="1"/>
  <c r="S30" i="1" s="1"/>
  <c r="AG30" i="1"/>
  <c r="AH30" i="1"/>
  <c r="CV30" i="1" s="1"/>
  <c r="U30" i="1" s="1"/>
  <c r="AI30" i="1"/>
  <c r="AJ30" i="1"/>
  <c r="CX30" i="1" s="1"/>
  <c r="W30" i="1" s="1"/>
  <c r="CQ30" i="1"/>
  <c r="P30" i="1" s="1"/>
  <c r="CS30" i="1"/>
  <c r="CU30" i="1"/>
  <c r="T30" i="1" s="1"/>
  <c r="CW30" i="1"/>
  <c r="V30" i="1" s="1"/>
  <c r="FR30" i="1"/>
  <c r="BY32" i="1" s="1"/>
  <c r="GL30" i="1"/>
  <c r="GO30" i="1"/>
  <c r="CC32" i="1" s="1"/>
  <c r="GP30" i="1"/>
  <c r="GV30" i="1"/>
  <c r="HC30" i="1"/>
  <c r="GX30" i="1" s="1"/>
  <c r="B32" i="1"/>
  <c r="B26" i="1" s="1"/>
  <c r="C32" i="1"/>
  <c r="C26" i="1" s="1"/>
  <c r="D32" i="1"/>
  <c r="D26" i="1" s="1"/>
  <c r="F32" i="1"/>
  <c r="F26" i="1" s="1"/>
  <c r="G32" i="1"/>
  <c r="G26" i="1" s="1"/>
  <c r="BX32" i="1"/>
  <c r="AO32" i="1" s="1"/>
  <c r="BZ32" i="1"/>
  <c r="BZ26" i="1" s="1"/>
  <c r="CD32" i="1"/>
  <c r="CD26" i="1" s="1"/>
  <c r="CI32" i="1"/>
  <c r="CI26" i="1" s="1"/>
  <c r="CK32" i="1"/>
  <c r="CK26" i="1" s="1"/>
  <c r="CL32" i="1"/>
  <c r="CL26" i="1" s="1"/>
  <c r="D65" i="1"/>
  <c r="E67" i="1"/>
  <c r="Z67" i="1"/>
  <c r="AA67" i="1"/>
  <c r="AM67" i="1"/>
  <c r="AN67" i="1"/>
  <c r="BE67" i="1"/>
  <c r="BF67" i="1"/>
  <c r="BG67" i="1"/>
  <c r="BH67" i="1"/>
  <c r="BI67" i="1"/>
  <c r="BJ67" i="1"/>
  <c r="BK67" i="1"/>
  <c r="BL67" i="1"/>
  <c r="BM67" i="1"/>
  <c r="BN67" i="1"/>
  <c r="BO67" i="1"/>
  <c r="BP67" i="1"/>
  <c r="BQ67" i="1"/>
  <c r="BR67" i="1"/>
  <c r="BS67" i="1"/>
  <c r="BT67" i="1"/>
  <c r="BU67" i="1"/>
  <c r="BV67" i="1"/>
  <c r="BW67" i="1"/>
  <c r="CN67" i="1"/>
  <c r="CO67" i="1"/>
  <c r="CP67" i="1"/>
  <c r="CQ67" i="1"/>
  <c r="CR67" i="1"/>
  <c r="CS67" i="1"/>
  <c r="CT67" i="1"/>
  <c r="CU67" i="1"/>
  <c r="CV67" i="1"/>
  <c r="CW67" i="1"/>
  <c r="CX67" i="1"/>
  <c r="CY67" i="1"/>
  <c r="CZ67" i="1"/>
  <c r="DA67" i="1"/>
  <c r="DB67" i="1"/>
  <c r="DC67" i="1"/>
  <c r="DD67" i="1"/>
  <c r="DE67" i="1"/>
  <c r="DF67" i="1"/>
  <c r="DG67" i="1"/>
  <c r="DH67" i="1"/>
  <c r="DI67" i="1"/>
  <c r="DJ67" i="1"/>
  <c r="DK67" i="1"/>
  <c r="DL67" i="1"/>
  <c r="DM67" i="1"/>
  <c r="DN67" i="1"/>
  <c r="DO67" i="1"/>
  <c r="DP67" i="1"/>
  <c r="DQ67" i="1"/>
  <c r="DR67" i="1"/>
  <c r="DS67" i="1"/>
  <c r="DT67" i="1"/>
  <c r="DU67" i="1"/>
  <c r="DV67" i="1"/>
  <c r="DW67" i="1"/>
  <c r="DX67" i="1"/>
  <c r="DY67" i="1"/>
  <c r="DZ67" i="1"/>
  <c r="EA67" i="1"/>
  <c r="EB67" i="1"/>
  <c r="EC67" i="1"/>
  <c r="ED67" i="1"/>
  <c r="EE67" i="1"/>
  <c r="EF67" i="1"/>
  <c r="EG67" i="1"/>
  <c r="EH67" i="1"/>
  <c r="EI67" i="1"/>
  <c r="EJ67" i="1"/>
  <c r="EK67" i="1"/>
  <c r="EL67" i="1"/>
  <c r="EM67" i="1"/>
  <c r="EN67" i="1"/>
  <c r="EO67" i="1"/>
  <c r="EP67" i="1"/>
  <c r="EQ67" i="1"/>
  <c r="ER67" i="1"/>
  <c r="ES67" i="1"/>
  <c r="ET67" i="1"/>
  <c r="EU67" i="1"/>
  <c r="EV67" i="1"/>
  <c r="EW67" i="1"/>
  <c r="EX67" i="1"/>
  <c r="EY67" i="1"/>
  <c r="EZ67" i="1"/>
  <c r="FA67" i="1"/>
  <c r="FB67" i="1"/>
  <c r="FC67" i="1"/>
  <c r="FD67" i="1"/>
  <c r="FE67" i="1"/>
  <c r="FF67" i="1"/>
  <c r="FG67" i="1"/>
  <c r="FH67" i="1"/>
  <c r="FI67" i="1"/>
  <c r="FJ67" i="1"/>
  <c r="FK67" i="1"/>
  <c r="FL67" i="1"/>
  <c r="FM67" i="1"/>
  <c r="FN67" i="1"/>
  <c r="FO67" i="1"/>
  <c r="FP67" i="1"/>
  <c r="FQ67" i="1"/>
  <c r="FR67" i="1"/>
  <c r="FS67" i="1"/>
  <c r="FT67" i="1"/>
  <c r="FU67" i="1"/>
  <c r="FV67" i="1"/>
  <c r="FW67" i="1"/>
  <c r="FX67" i="1"/>
  <c r="FY67" i="1"/>
  <c r="FZ67" i="1"/>
  <c r="GA67" i="1"/>
  <c r="GB67" i="1"/>
  <c r="GC67" i="1"/>
  <c r="GD67" i="1"/>
  <c r="GE67" i="1"/>
  <c r="GF67" i="1"/>
  <c r="GG67" i="1"/>
  <c r="GH67" i="1"/>
  <c r="GI67" i="1"/>
  <c r="GJ67" i="1"/>
  <c r="GK67" i="1"/>
  <c r="GL67" i="1"/>
  <c r="GM67" i="1"/>
  <c r="GN67" i="1"/>
  <c r="GO67" i="1"/>
  <c r="GP67" i="1"/>
  <c r="GQ67" i="1"/>
  <c r="GR67" i="1"/>
  <c r="GS67" i="1"/>
  <c r="GT67" i="1"/>
  <c r="GU67" i="1"/>
  <c r="GV67" i="1"/>
  <c r="GW67" i="1"/>
  <c r="GX67" i="1"/>
  <c r="C69" i="1"/>
  <c r="D69" i="1"/>
  <c r="I69" i="1"/>
  <c r="I70" i="1" s="1"/>
  <c r="AC69" i="1"/>
  <c r="AD69" i="1"/>
  <c r="AE69" i="1"/>
  <c r="AF69" i="1"/>
  <c r="CT69" i="1" s="1"/>
  <c r="S69" i="1" s="1"/>
  <c r="AG69" i="1"/>
  <c r="AH69" i="1"/>
  <c r="CV69" i="1" s="1"/>
  <c r="U69" i="1" s="1"/>
  <c r="AI69" i="1"/>
  <c r="AJ69" i="1"/>
  <c r="CX69" i="1" s="1"/>
  <c r="W69" i="1" s="1"/>
  <c r="CQ69" i="1"/>
  <c r="P69" i="1" s="1"/>
  <c r="CS69" i="1"/>
  <c r="R69" i="1" s="1"/>
  <c r="CU69" i="1"/>
  <c r="T69" i="1" s="1"/>
  <c r="CW69" i="1"/>
  <c r="V69" i="1" s="1"/>
  <c r="CY69" i="1"/>
  <c r="X69" i="1" s="1"/>
  <c r="FR69" i="1"/>
  <c r="GL69" i="1"/>
  <c r="GO69" i="1"/>
  <c r="GP69" i="1"/>
  <c r="GV69" i="1"/>
  <c r="HC69" i="1" s="1"/>
  <c r="GX69" i="1" s="1"/>
  <c r="S70" i="1"/>
  <c r="AC70" i="1"/>
  <c r="AE70" i="1"/>
  <c r="AD70" i="1" s="1"/>
  <c r="CR70" i="1" s="1"/>
  <c r="AF70" i="1"/>
  <c r="AG70" i="1"/>
  <c r="CU70" i="1" s="1"/>
  <c r="AH70" i="1"/>
  <c r="AI70" i="1"/>
  <c r="CW70" i="1" s="1"/>
  <c r="AJ70" i="1"/>
  <c r="CT70" i="1"/>
  <c r="CV70" i="1"/>
  <c r="CX70" i="1"/>
  <c r="W70" i="1" s="1"/>
  <c r="FR70" i="1"/>
  <c r="GL70" i="1"/>
  <c r="GN70" i="1"/>
  <c r="GP70" i="1"/>
  <c r="GV70" i="1"/>
  <c r="HC70" i="1" s="1"/>
  <c r="I71" i="1"/>
  <c r="V71" i="1"/>
  <c r="AC71" i="1"/>
  <c r="AD71" i="1"/>
  <c r="CR71" i="1" s="1"/>
  <c r="AE71" i="1"/>
  <c r="AF71" i="1"/>
  <c r="CT71" i="1" s="1"/>
  <c r="AG71" i="1"/>
  <c r="AH71" i="1"/>
  <c r="CV71" i="1" s="1"/>
  <c r="AI71" i="1"/>
  <c r="AJ71" i="1"/>
  <c r="CX71" i="1" s="1"/>
  <c r="CQ71" i="1"/>
  <c r="P71" i="1" s="1"/>
  <c r="CS71" i="1"/>
  <c r="R71" i="1" s="1"/>
  <c r="CU71" i="1"/>
  <c r="T71" i="1" s="1"/>
  <c r="CW71" i="1"/>
  <c r="FR71" i="1"/>
  <c r="GL71" i="1"/>
  <c r="GO71" i="1"/>
  <c r="GP71" i="1"/>
  <c r="GV71" i="1"/>
  <c r="HC71" i="1"/>
  <c r="I72" i="1"/>
  <c r="AC72" i="1"/>
  <c r="CQ72" i="1" s="1"/>
  <c r="P72" i="1" s="1"/>
  <c r="AE72" i="1"/>
  <c r="AF72" i="1"/>
  <c r="CT72" i="1" s="1"/>
  <c r="S72" i="1" s="1"/>
  <c r="AG72" i="1"/>
  <c r="CU72" i="1" s="1"/>
  <c r="T72" i="1" s="1"/>
  <c r="AH72" i="1"/>
  <c r="AI72" i="1"/>
  <c r="CW72" i="1" s="1"/>
  <c r="V72" i="1" s="1"/>
  <c r="AJ72" i="1"/>
  <c r="CX72" i="1" s="1"/>
  <c r="W72" i="1" s="1"/>
  <c r="CV72" i="1"/>
  <c r="U72" i="1" s="1"/>
  <c r="FR72" i="1"/>
  <c r="GL72" i="1"/>
  <c r="GO72" i="1"/>
  <c r="GP72" i="1"/>
  <c r="GV72" i="1"/>
  <c r="GX72" i="1"/>
  <c r="HC72" i="1"/>
  <c r="I73" i="1"/>
  <c r="T73" i="1"/>
  <c r="AC73" i="1"/>
  <c r="AD73" i="1"/>
  <c r="AE73" i="1"/>
  <c r="AF73" i="1"/>
  <c r="CT73" i="1" s="1"/>
  <c r="S73" i="1" s="1"/>
  <c r="AG73" i="1"/>
  <c r="AH73" i="1"/>
  <c r="CV73" i="1" s="1"/>
  <c r="U73" i="1" s="1"/>
  <c r="AI73" i="1"/>
  <c r="AJ73" i="1"/>
  <c r="CX73" i="1" s="1"/>
  <c r="W73" i="1" s="1"/>
  <c r="CQ73" i="1"/>
  <c r="P73" i="1" s="1"/>
  <c r="CS73" i="1"/>
  <c r="R73" i="1" s="1"/>
  <c r="CU73" i="1"/>
  <c r="CW73" i="1"/>
  <c r="V73" i="1" s="1"/>
  <c r="CY73" i="1"/>
  <c r="X73" i="1" s="1"/>
  <c r="FR73" i="1"/>
  <c r="GL73" i="1"/>
  <c r="GO73" i="1"/>
  <c r="GP73" i="1"/>
  <c r="GV73" i="1"/>
  <c r="HC73" i="1" s="1"/>
  <c r="GX73" i="1" s="1"/>
  <c r="I74" i="1"/>
  <c r="W74" i="1"/>
  <c r="AC74" i="1"/>
  <c r="AE74" i="1"/>
  <c r="AD74" i="1" s="1"/>
  <c r="CR74" i="1" s="1"/>
  <c r="Q74" i="1" s="1"/>
  <c r="AF74" i="1"/>
  <c r="AG74" i="1"/>
  <c r="CU74" i="1" s="1"/>
  <c r="T74" i="1" s="1"/>
  <c r="AH74" i="1"/>
  <c r="AI74" i="1"/>
  <c r="CW74" i="1" s="1"/>
  <c r="V74" i="1" s="1"/>
  <c r="AJ74" i="1"/>
  <c r="CT74" i="1"/>
  <c r="S74" i="1" s="1"/>
  <c r="CV74" i="1"/>
  <c r="U74" i="1" s="1"/>
  <c r="CX74" i="1"/>
  <c r="FR74" i="1"/>
  <c r="GL74" i="1"/>
  <c r="GN74" i="1"/>
  <c r="GP74" i="1"/>
  <c r="GV74" i="1"/>
  <c r="HC74" i="1" s="1"/>
  <c r="GX74" i="1" s="1"/>
  <c r="I75" i="1"/>
  <c r="AC75" i="1"/>
  <c r="AD75" i="1"/>
  <c r="CR75" i="1" s="1"/>
  <c r="Q75" i="1" s="1"/>
  <c r="AE75" i="1"/>
  <c r="AF75" i="1"/>
  <c r="CT75" i="1" s="1"/>
  <c r="S75" i="1" s="1"/>
  <c r="AG75" i="1"/>
  <c r="AH75" i="1"/>
  <c r="CV75" i="1" s="1"/>
  <c r="U75" i="1" s="1"/>
  <c r="AI75" i="1"/>
  <c r="AJ75" i="1"/>
  <c r="CX75" i="1" s="1"/>
  <c r="W75" i="1" s="1"/>
  <c r="CQ75" i="1"/>
  <c r="P75" i="1" s="1"/>
  <c r="CS75" i="1"/>
  <c r="R75" i="1" s="1"/>
  <c r="CU75" i="1"/>
  <c r="CW75" i="1"/>
  <c r="V75" i="1" s="1"/>
  <c r="FR75" i="1"/>
  <c r="GL75" i="1"/>
  <c r="GN75" i="1"/>
  <c r="GP75" i="1"/>
  <c r="GV75" i="1"/>
  <c r="HC75" i="1"/>
  <c r="C76" i="1"/>
  <c r="D76" i="1"/>
  <c r="I76" i="1"/>
  <c r="S76" i="1"/>
  <c r="AC76" i="1"/>
  <c r="AE76" i="1"/>
  <c r="AD76" i="1" s="1"/>
  <c r="CR76" i="1" s="1"/>
  <c r="Q76" i="1" s="1"/>
  <c r="AF76" i="1"/>
  <c r="AG76" i="1"/>
  <c r="CU76" i="1" s="1"/>
  <c r="T76" i="1" s="1"/>
  <c r="AH76" i="1"/>
  <c r="AI76" i="1"/>
  <c r="AJ76" i="1"/>
  <c r="CX76" i="1" s="1"/>
  <c r="W76" i="1" s="1"/>
  <c r="CS76" i="1"/>
  <c r="R76" i="1" s="1"/>
  <c r="CT76" i="1"/>
  <c r="CV76" i="1"/>
  <c r="U76" i="1" s="1"/>
  <c r="CW76" i="1"/>
  <c r="V76" i="1" s="1"/>
  <c r="FR76" i="1"/>
  <c r="GL76" i="1"/>
  <c r="GO76" i="1"/>
  <c r="GP76" i="1"/>
  <c r="GV76" i="1"/>
  <c r="HC76" i="1"/>
  <c r="GX76" i="1" s="1"/>
  <c r="C77" i="1"/>
  <c r="D77" i="1"/>
  <c r="I77" i="1"/>
  <c r="W77" i="1"/>
  <c r="AC77" i="1"/>
  <c r="AE77" i="1"/>
  <c r="AD77" i="1" s="1"/>
  <c r="CR77" i="1" s="1"/>
  <c r="Q77" i="1" s="1"/>
  <c r="AF77" i="1"/>
  <c r="AG77" i="1"/>
  <c r="CU77" i="1" s="1"/>
  <c r="T77" i="1" s="1"/>
  <c r="AH77" i="1"/>
  <c r="AI77" i="1"/>
  <c r="CW77" i="1" s="1"/>
  <c r="V77" i="1" s="1"/>
  <c r="AJ77" i="1"/>
  <c r="CT77" i="1"/>
  <c r="S77" i="1" s="1"/>
  <c r="CV77" i="1"/>
  <c r="U77" i="1" s="1"/>
  <c r="CX77" i="1"/>
  <c r="FR77" i="1"/>
  <c r="GL77" i="1"/>
  <c r="GO77" i="1"/>
  <c r="GP77" i="1"/>
  <c r="GV77" i="1"/>
  <c r="GX77" i="1"/>
  <c r="HC77" i="1"/>
  <c r="C78" i="1"/>
  <c r="D78" i="1"/>
  <c r="I78" i="1"/>
  <c r="P78" i="1"/>
  <c r="AC78" i="1"/>
  <c r="AD78" i="1"/>
  <c r="AE78" i="1"/>
  <c r="AF78" i="1"/>
  <c r="CT78" i="1" s="1"/>
  <c r="S78" i="1" s="1"/>
  <c r="AG78" i="1"/>
  <c r="AH78" i="1"/>
  <c r="CV78" i="1" s="1"/>
  <c r="U78" i="1" s="1"/>
  <c r="AI78" i="1"/>
  <c r="AJ78" i="1"/>
  <c r="CX78" i="1" s="1"/>
  <c r="W78" i="1" s="1"/>
  <c r="CQ78" i="1"/>
  <c r="CS78" i="1"/>
  <c r="R78" i="1" s="1"/>
  <c r="CU78" i="1"/>
  <c r="T78" i="1" s="1"/>
  <c r="CW78" i="1"/>
  <c r="V78" i="1" s="1"/>
  <c r="FR78" i="1"/>
  <c r="GL78" i="1"/>
  <c r="GO78" i="1"/>
  <c r="GP78" i="1"/>
  <c r="GV78" i="1"/>
  <c r="HC78" i="1" s="1"/>
  <c r="GX78" i="1" s="1"/>
  <c r="C79" i="1"/>
  <c r="D79" i="1"/>
  <c r="I79" i="1"/>
  <c r="U79" i="1"/>
  <c r="AC79" i="1"/>
  <c r="AE79" i="1"/>
  <c r="AF79" i="1"/>
  <c r="AG79" i="1"/>
  <c r="AH79" i="1"/>
  <c r="AI79" i="1"/>
  <c r="CW79" i="1" s="1"/>
  <c r="V79" i="1" s="1"/>
  <c r="AJ79" i="1"/>
  <c r="CQ79" i="1"/>
  <c r="P79" i="1" s="1"/>
  <c r="CT79" i="1"/>
  <c r="S79" i="1" s="1"/>
  <c r="CU79" i="1"/>
  <c r="T79" i="1" s="1"/>
  <c r="CV79" i="1"/>
  <c r="CX79" i="1"/>
  <c r="W79" i="1" s="1"/>
  <c r="FR79" i="1"/>
  <c r="GL79" i="1"/>
  <c r="GN79" i="1"/>
  <c r="GP79" i="1"/>
  <c r="GV79" i="1"/>
  <c r="HC79" i="1" s="1"/>
  <c r="GX79" i="1" s="1"/>
  <c r="I80" i="1"/>
  <c r="T80" i="1"/>
  <c r="AC80" i="1"/>
  <c r="AB80" i="1" s="1"/>
  <c r="AD80" i="1"/>
  <c r="CR80" i="1" s="1"/>
  <c r="Q80" i="1" s="1"/>
  <c r="AE80" i="1"/>
  <c r="AF80" i="1"/>
  <c r="AG80" i="1"/>
  <c r="AH80" i="1"/>
  <c r="CV80" i="1" s="1"/>
  <c r="U80" i="1" s="1"/>
  <c r="AI80" i="1"/>
  <c r="AJ80" i="1"/>
  <c r="CQ80" i="1"/>
  <c r="P80" i="1" s="1"/>
  <c r="CP80" i="1" s="1"/>
  <c r="O80" i="1" s="1"/>
  <c r="CS80" i="1"/>
  <c r="R80" i="1" s="1"/>
  <c r="CT80" i="1"/>
  <c r="S80" i="1" s="1"/>
  <c r="CZ80" i="1" s="1"/>
  <c r="Y80" i="1" s="1"/>
  <c r="CU80" i="1"/>
  <c r="CW80" i="1"/>
  <c r="V80" i="1" s="1"/>
  <c r="CX80" i="1"/>
  <c r="W80" i="1" s="1"/>
  <c r="CY80" i="1"/>
  <c r="X80" i="1" s="1"/>
  <c r="FR80" i="1"/>
  <c r="GL80" i="1"/>
  <c r="GO80" i="1"/>
  <c r="GP80" i="1"/>
  <c r="GV80" i="1"/>
  <c r="HC80" i="1" s="1"/>
  <c r="GX80" i="1" s="1"/>
  <c r="C81" i="1"/>
  <c r="D81" i="1"/>
  <c r="I81" i="1"/>
  <c r="AC81" i="1"/>
  <c r="AE81" i="1"/>
  <c r="AF81" i="1"/>
  <c r="AG81" i="1"/>
  <c r="AH81" i="1"/>
  <c r="AI81" i="1"/>
  <c r="CW81" i="1" s="1"/>
  <c r="V81" i="1" s="1"/>
  <c r="AJ81" i="1"/>
  <c r="CQ81" i="1"/>
  <c r="P81" i="1" s="1"/>
  <c r="CT81" i="1"/>
  <c r="S81" i="1" s="1"/>
  <c r="CU81" i="1"/>
  <c r="T81" i="1" s="1"/>
  <c r="CV81" i="1"/>
  <c r="U81" i="1" s="1"/>
  <c r="CX81" i="1"/>
  <c r="W81" i="1" s="1"/>
  <c r="FR81" i="1"/>
  <c r="GL81" i="1"/>
  <c r="GO81" i="1"/>
  <c r="GP81" i="1"/>
  <c r="GV81" i="1"/>
  <c r="HC81" i="1" s="1"/>
  <c r="GX81" i="1" s="1"/>
  <c r="I82" i="1"/>
  <c r="T82" i="1"/>
  <c r="AC82" i="1"/>
  <c r="AB82" i="1" s="1"/>
  <c r="AD82" i="1"/>
  <c r="CR82" i="1" s="1"/>
  <c r="Q82" i="1" s="1"/>
  <c r="AE82" i="1"/>
  <c r="AF82" i="1"/>
  <c r="AG82" i="1"/>
  <c r="AH82" i="1"/>
  <c r="CV82" i="1" s="1"/>
  <c r="U82" i="1" s="1"/>
  <c r="AI82" i="1"/>
  <c r="AJ82" i="1"/>
  <c r="CQ82" i="1"/>
  <c r="P82" i="1" s="1"/>
  <c r="CS82" i="1"/>
  <c r="R82" i="1" s="1"/>
  <c r="CT82" i="1"/>
  <c r="S82" i="1" s="1"/>
  <c r="CZ82" i="1" s="1"/>
  <c r="Y82" i="1" s="1"/>
  <c r="CU82" i="1"/>
  <c r="CW82" i="1"/>
  <c r="V82" i="1" s="1"/>
  <c r="CX82" i="1"/>
  <c r="W82" i="1" s="1"/>
  <c r="CY82" i="1"/>
  <c r="X82" i="1" s="1"/>
  <c r="FR82" i="1"/>
  <c r="GL82" i="1"/>
  <c r="GN82" i="1"/>
  <c r="GP82" i="1"/>
  <c r="GV82" i="1"/>
  <c r="HC82" i="1" s="1"/>
  <c r="GX82" i="1" s="1"/>
  <c r="I83" i="1"/>
  <c r="W83" i="1"/>
  <c r="AC83" i="1"/>
  <c r="AE83" i="1"/>
  <c r="AD83" i="1" s="1"/>
  <c r="CR83" i="1" s="1"/>
  <c r="Q83" i="1" s="1"/>
  <c r="AF83" i="1"/>
  <c r="AG83" i="1"/>
  <c r="CU83" i="1" s="1"/>
  <c r="T83" i="1" s="1"/>
  <c r="AH83" i="1"/>
  <c r="AI83" i="1"/>
  <c r="AJ83" i="1"/>
  <c r="CS83" i="1"/>
  <c r="R83" i="1" s="1"/>
  <c r="CT83" i="1"/>
  <c r="S83" i="1" s="1"/>
  <c r="CV83" i="1"/>
  <c r="U83" i="1" s="1"/>
  <c r="CW83" i="1"/>
  <c r="V83" i="1" s="1"/>
  <c r="CX83" i="1"/>
  <c r="FR83" i="1"/>
  <c r="GL83" i="1"/>
  <c r="GN83" i="1"/>
  <c r="GP83" i="1"/>
  <c r="GV83" i="1"/>
  <c r="HC83" i="1"/>
  <c r="GX83" i="1" s="1"/>
  <c r="C84" i="1"/>
  <c r="D84" i="1"/>
  <c r="I84" i="1"/>
  <c r="T84" i="1"/>
  <c r="AC84" i="1"/>
  <c r="AB84" i="1" s="1"/>
  <c r="AD84" i="1"/>
  <c r="CR84" i="1" s="1"/>
  <c r="Q84" i="1" s="1"/>
  <c r="AE84" i="1"/>
  <c r="AF84" i="1"/>
  <c r="AG84" i="1"/>
  <c r="AH84" i="1"/>
  <c r="CV84" i="1" s="1"/>
  <c r="U84" i="1" s="1"/>
  <c r="AI84" i="1"/>
  <c r="AJ84" i="1"/>
  <c r="CQ84" i="1"/>
  <c r="P84" i="1" s="1"/>
  <c r="CP84" i="1" s="1"/>
  <c r="O84" i="1" s="1"/>
  <c r="CS84" i="1"/>
  <c r="R84" i="1" s="1"/>
  <c r="CT84" i="1"/>
  <c r="S84" i="1" s="1"/>
  <c r="CZ84" i="1" s="1"/>
  <c r="Y84" i="1" s="1"/>
  <c r="CU84" i="1"/>
  <c r="CW84" i="1"/>
  <c r="V84" i="1" s="1"/>
  <c r="CX84" i="1"/>
  <c r="W84" i="1" s="1"/>
  <c r="CY84" i="1"/>
  <c r="X84" i="1" s="1"/>
  <c r="FR84" i="1"/>
  <c r="GL84" i="1"/>
  <c r="GN84" i="1"/>
  <c r="GP84" i="1"/>
  <c r="GV84" i="1"/>
  <c r="HC84" i="1" s="1"/>
  <c r="GX84" i="1" s="1"/>
  <c r="I85" i="1"/>
  <c r="W85" i="1"/>
  <c r="AC85" i="1"/>
  <c r="AE85" i="1"/>
  <c r="AD85" i="1" s="1"/>
  <c r="CR85" i="1" s="1"/>
  <c r="Q85" i="1" s="1"/>
  <c r="AF85" i="1"/>
  <c r="AG85" i="1"/>
  <c r="CU85" i="1" s="1"/>
  <c r="T85" i="1" s="1"/>
  <c r="AH85" i="1"/>
  <c r="AI85" i="1"/>
  <c r="AJ85" i="1"/>
  <c r="CS85" i="1"/>
  <c r="R85" i="1" s="1"/>
  <c r="CT85" i="1"/>
  <c r="S85" i="1" s="1"/>
  <c r="CV85" i="1"/>
  <c r="U85" i="1" s="1"/>
  <c r="CW85" i="1"/>
  <c r="V85" i="1" s="1"/>
  <c r="CX85" i="1"/>
  <c r="FR85" i="1"/>
  <c r="GL85" i="1"/>
  <c r="GN85" i="1"/>
  <c r="GP85" i="1"/>
  <c r="GV85" i="1"/>
  <c r="HC85" i="1"/>
  <c r="GX85" i="1" s="1"/>
  <c r="C86" i="1"/>
  <c r="D86" i="1"/>
  <c r="I86" i="1"/>
  <c r="T86" i="1"/>
  <c r="AC86" i="1"/>
  <c r="AB86" i="1" s="1"/>
  <c r="AD86" i="1"/>
  <c r="CR86" i="1" s="1"/>
  <c r="Q86" i="1" s="1"/>
  <c r="AE86" i="1"/>
  <c r="AF86" i="1"/>
  <c r="AG86" i="1"/>
  <c r="AH86" i="1"/>
  <c r="CV86" i="1" s="1"/>
  <c r="U86" i="1" s="1"/>
  <c r="AI86" i="1"/>
  <c r="AJ86" i="1"/>
  <c r="CQ86" i="1"/>
  <c r="P86" i="1" s="1"/>
  <c r="CP86" i="1" s="1"/>
  <c r="O86" i="1" s="1"/>
  <c r="CS86" i="1"/>
  <c r="R86" i="1" s="1"/>
  <c r="CT86" i="1"/>
  <c r="S86" i="1" s="1"/>
  <c r="CZ86" i="1" s="1"/>
  <c r="Y86" i="1" s="1"/>
  <c r="CU86" i="1"/>
  <c r="CW86" i="1"/>
  <c r="V86" i="1" s="1"/>
  <c r="CX86" i="1"/>
  <c r="W86" i="1" s="1"/>
  <c r="CY86" i="1"/>
  <c r="X86" i="1" s="1"/>
  <c r="FR86" i="1"/>
  <c r="GL86" i="1"/>
  <c r="GN86" i="1"/>
  <c r="GP86" i="1"/>
  <c r="GV86" i="1"/>
  <c r="HC86" i="1" s="1"/>
  <c r="GX86" i="1" s="1"/>
  <c r="I87" i="1"/>
  <c r="W87" i="1"/>
  <c r="AC87" i="1"/>
  <c r="AE87" i="1"/>
  <c r="AD87" i="1" s="1"/>
  <c r="CR87" i="1" s="1"/>
  <c r="Q87" i="1" s="1"/>
  <c r="AF87" i="1"/>
  <c r="AG87" i="1"/>
  <c r="CU87" i="1" s="1"/>
  <c r="T87" i="1" s="1"/>
  <c r="AH87" i="1"/>
  <c r="AI87" i="1"/>
  <c r="AJ87" i="1"/>
  <c r="CS87" i="1"/>
  <c r="R87" i="1" s="1"/>
  <c r="CT87" i="1"/>
  <c r="S87" i="1" s="1"/>
  <c r="CV87" i="1"/>
  <c r="U87" i="1" s="1"/>
  <c r="CW87" i="1"/>
  <c r="V87" i="1" s="1"/>
  <c r="CX87" i="1"/>
  <c r="FR87" i="1"/>
  <c r="GL87" i="1"/>
  <c r="GN87" i="1"/>
  <c r="GP87" i="1"/>
  <c r="GV87" i="1"/>
  <c r="HC87" i="1" s="1"/>
  <c r="GX87" i="1" s="1"/>
  <c r="C88" i="1"/>
  <c r="D88" i="1"/>
  <c r="I88" i="1"/>
  <c r="P88" i="1"/>
  <c r="T88" i="1"/>
  <c r="AC88" i="1"/>
  <c r="AE88" i="1"/>
  <c r="AF88" i="1"/>
  <c r="AG88" i="1"/>
  <c r="AH88" i="1"/>
  <c r="AI88" i="1"/>
  <c r="CW88" i="1" s="1"/>
  <c r="V88" i="1" s="1"/>
  <c r="AJ88" i="1"/>
  <c r="CQ88" i="1"/>
  <c r="CT88" i="1"/>
  <c r="S88" i="1" s="1"/>
  <c r="CU88" i="1"/>
  <c r="CV88" i="1"/>
  <c r="U88" i="1" s="1"/>
  <c r="CX88" i="1"/>
  <c r="W88" i="1" s="1"/>
  <c r="FR88" i="1"/>
  <c r="GL88" i="1"/>
  <c r="GO88" i="1"/>
  <c r="GP88" i="1"/>
  <c r="GV88" i="1"/>
  <c r="HC88" i="1" s="1"/>
  <c r="GX88" i="1" s="1"/>
  <c r="C89" i="1"/>
  <c r="D89" i="1"/>
  <c r="I89" i="1"/>
  <c r="V89" i="1"/>
  <c r="AC89" i="1"/>
  <c r="AE89" i="1"/>
  <c r="AD89" i="1" s="1"/>
  <c r="AF89" i="1"/>
  <c r="CT89" i="1" s="1"/>
  <c r="AG89" i="1"/>
  <c r="AH89" i="1"/>
  <c r="AI89" i="1"/>
  <c r="CW89" i="1" s="1"/>
  <c r="AJ89" i="1"/>
  <c r="CX89" i="1" s="1"/>
  <c r="CQ89" i="1"/>
  <c r="CU89" i="1"/>
  <c r="CV89" i="1"/>
  <c r="U89" i="1" s="1"/>
  <c r="FR89" i="1"/>
  <c r="GL89" i="1"/>
  <c r="GO89" i="1"/>
  <c r="GP89" i="1"/>
  <c r="GV89" i="1"/>
  <c r="HC89" i="1"/>
  <c r="GX89" i="1" s="1"/>
  <c r="C90" i="1"/>
  <c r="D90" i="1"/>
  <c r="I90" i="1"/>
  <c r="V90" i="1"/>
  <c r="W90" i="1"/>
  <c r="AC90" i="1"/>
  <c r="CQ90" i="1" s="1"/>
  <c r="P90" i="1" s="1"/>
  <c r="AE90" i="1"/>
  <c r="AD90" i="1" s="1"/>
  <c r="CR90" i="1" s="1"/>
  <c r="Q90" i="1" s="1"/>
  <c r="AF90" i="1"/>
  <c r="CT90" i="1" s="1"/>
  <c r="S90" i="1" s="1"/>
  <c r="AG90" i="1"/>
  <c r="CU90" i="1" s="1"/>
  <c r="AH90" i="1"/>
  <c r="AI90" i="1"/>
  <c r="AJ90" i="1"/>
  <c r="CX90" i="1" s="1"/>
  <c r="CS90" i="1"/>
  <c r="R90" i="1" s="1"/>
  <c r="CV90" i="1"/>
  <c r="U90" i="1" s="1"/>
  <c r="CW90" i="1"/>
  <c r="FR90" i="1"/>
  <c r="GL90" i="1"/>
  <c r="GO90" i="1"/>
  <c r="GP90" i="1"/>
  <c r="GV90" i="1"/>
  <c r="HC90" i="1"/>
  <c r="GX90" i="1" s="1"/>
  <c r="C91" i="1"/>
  <c r="D91" i="1"/>
  <c r="I91" i="1"/>
  <c r="CX72" i="3" s="1"/>
  <c r="S91" i="1"/>
  <c r="W91" i="1"/>
  <c r="AC91" i="1"/>
  <c r="AB91" i="1" s="1"/>
  <c r="AD91" i="1"/>
  <c r="CR91" i="1" s="1"/>
  <c r="Q91" i="1" s="1"/>
  <c r="AE91" i="1"/>
  <c r="AF91" i="1"/>
  <c r="AG91" i="1"/>
  <c r="AH91" i="1"/>
  <c r="CV91" i="1" s="1"/>
  <c r="U91" i="1" s="1"/>
  <c r="AI91" i="1"/>
  <c r="AJ91" i="1"/>
  <c r="CS91" i="1"/>
  <c r="R91" i="1" s="1"/>
  <c r="CT91" i="1"/>
  <c r="CU91" i="1"/>
  <c r="T91" i="1" s="1"/>
  <c r="CW91" i="1"/>
  <c r="V91" i="1" s="1"/>
  <c r="CX91" i="1"/>
  <c r="FR91" i="1"/>
  <c r="GL91" i="1"/>
  <c r="GO91" i="1"/>
  <c r="GP91" i="1"/>
  <c r="GV91" i="1"/>
  <c r="HC91" i="1" s="1"/>
  <c r="GX91" i="1" s="1"/>
  <c r="C92" i="1"/>
  <c r="D92" i="1"/>
  <c r="P92" i="1"/>
  <c r="U145" i="5" s="1"/>
  <c r="Q92" i="1"/>
  <c r="AC92" i="1"/>
  <c r="AD92" i="1"/>
  <c r="AE92" i="1"/>
  <c r="CS92" i="1" s="1"/>
  <c r="R92" i="1" s="1"/>
  <c r="AF92" i="1"/>
  <c r="AG92" i="1"/>
  <c r="AH92" i="1"/>
  <c r="CV92" i="1" s="1"/>
  <c r="U92" i="1" s="1"/>
  <c r="AI92" i="1"/>
  <c r="CW92" i="1" s="1"/>
  <c r="V92" i="1" s="1"/>
  <c r="AJ92" i="1"/>
  <c r="CQ92" i="1"/>
  <c r="CR92" i="1"/>
  <c r="CT92" i="1"/>
  <c r="S92" i="1" s="1"/>
  <c r="CU92" i="1"/>
  <c r="T92" i="1" s="1"/>
  <c r="CX92" i="1"/>
  <c r="W92" i="1" s="1"/>
  <c r="CY92" i="1"/>
  <c r="X92" i="1" s="1"/>
  <c r="CZ92" i="1"/>
  <c r="Y92" i="1" s="1"/>
  <c r="FR92" i="1"/>
  <c r="GL92" i="1"/>
  <c r="GO92" i="1"/>
  <c r="GP92" i="1"/>
  <c r="GV92" i="1"/>
  <c r="HC92" i="1" s="1"/>
  <c r="GX92" i="1"/>
  <c r="I93" i="1"/>
  <c r="D150" i="5" s="1"/>
  <c r="AC93" i="1"/>
  <c r="AD93" i="1"/>
  <c r="CR93" i="1" s="1"/>
  <c r="AE93" i="1"/>
  <c r="AF93" i="1"/>
  <c r="AG93" i="1"/>
  <c r="CU93" i="1" s="1"/>
  <c r="AH93" i="1"/>
  <c r="CV93" i="1" s="1"/>
  <c r="AI93" i="1"/>
  <c r="AJ93" i="1"/>
  <c r="CS93" i="1"/>
  <c r="CT93" i="1"/>
  <c r="CW93" i="1"/>
  <c r="V93" i="1" s="1"/>
  <c r="CX93" i="1"/>
  <c r="FR93" i="1"/>
  <c r="GL93" i="1"/>
  <c r="GO93" i="1"/>
  <c r="GP93" i="1"/>
  <c r="GV93" i="1"/>
  <c r="HC93" i="1" s="1"/>
  <c r="C94" i="1"/>
  <c r="D94" i="1"/>
  <c r="I94" i="1"/>
  <c r="AC94" i="1"/>
  <c r="AD94" i="1"/>
  <c r="AE94" i="1"/>
  <c r="CS94" i="1" s="1"/>
  <c r="R94" i="1" s="1"/>
  <c r="AF94" i="1"/>
  <c r="AG94" i="1"/>
  <c r="AH94" i="1"/>
  <c r="CV94" i="1" s="1"/>
  <c r="U94" i="1" s="1"/>
  <c r="AI94" i="1"/>
  <c r="CW94" i="1" s="1"/>
  <c r="V94" i="1" s="1"/>
  <c r="AJ94" i="1"/>
  <c r="CQ94" i="1"/>
  <c r="P94" i="1" s="1"/>
  <c r="CR94" i="1"/>
  <c r="Q94" i="1" s="1"/>
  <c r="CT94" i="1"/>
  <c r="S94" i="1" s="1"/>
  <c r="CU94" i="1"/>
  <c r="T94" i="1" s="1"/>
  <c r="CX94" i="1"/>
  <c r="W94" i="1" s="1"/>
  <c r="CY94" i="1"/>
  <c r="X94" i="1" s="1"/>
  <c r="CZ94" i="1"/>
  <c r="Y94" i="1" s="1"/>
  <c r="FR94" i="1"/>
  <c r="GL94" i="1"/>
  <c r="GO94" i="1"/>
  <c r="GP94" i="1"/>
  <c r="GV94" i="1"/>
  <c r="HC94" i="1" s="1"/>
  <c r="GX94" i="1"/>
  <c r="I95" i="1"/>
  <c r="S95" i="1"/>
  <c r="AC95" i="1"/>
  <c r="AB95" i="1" s="1"/>
  <c r="AD95" i="1"/>
  <c r="CR95" i="1" s="1"/>
  <c r="Q95" i="1" s="1"/>
  <c r="AE95" i="1"/>
  <c r="AF95" i="1"/>
  <c r="AG95" i="1"/>
  <c r="AH95" i="1"/>
  <c r="CV95" i="1" s="1"/>
  <c r="U95" i="1" s="1"/>
  <c r="AI95" i="1"/>
  <c r="AJ95" i="1"/>
  <c r="CS95" i="1"/>
  <c r="R95" i="1" s="1"/>
  <c r="CT95" i="1"/>
  <c r="CU95" i="1"/>
  <c r="T95" i="1" s="1"/>
  <c r="CW95" i="1"/>
  <c r="V95" i="1" s="1"/>
  <c r="CX95" i="1"/>
  <c r="W95" i="1" s="1"/>
  <c r="FR95" i="1"/>
  <c r="GL95" i="1"/>
  <c r="GO95" i="1"/>
  <c r="GP95" i="1"/>
  <c r="GV95" i="1"/>
  <c r="HC95" i="1" s="1"/>
  <c r="GX95" i="1" s="1"/>
  <c r="I96" i="1"/>
  <c r="R96" i="1" s="1"/>
  <c r="V96" i="1"/>
  <c r="AC96" i="1"/>
  <c r="CQ96" i="1" s="1"/>
  <c r="AE96" i="1"/>
  <c r="AD96" i="1" s="1"/>
  <c r="AF96" i="1"/>
  <c r="AG96" i="1"/>
  <c r="CU96" i="1" s="1"/>
  <c r="AH96" i="1"/>
  <c r="AI96" i="1"/>
  <c r="AJ96" i="1"/>
  <c r="CS96" i="1"/>
  <c r="CT96" i="1"/>
  <c r="CV96" i="1"/>
  <c r="CW96" i="1"/>
  <c r="CX96" i="1"/>
  <c r="W96" i="1" s="1"/>
  <c r="FR96" i="1"/>
  <c r="GL96" i="1"/>
  <c r="GO96" i="1"/>
  <c r="GP96" i="1"/>
  <c r="GV96" i="1"/>
  <c r="HC96" i="1"/>
  <c r="I97" i="1"/>
  <c r="R97" i="1"/>
  <c r="AB97" i="1"/>
  <c r="AC97" i="1"/>
  <c r="AE97" i="1"/>
  <c r="AD97" i="1" s="1"/>
  <c r="CR97" i="1" s="1"/>
  <c r="Q97" i="1" s="1"/>
  <c r="AF97" i="1"/>
  <c r="CT97" i="1" s="1"/>
  <c r="AG97" i="1"/>
  <c r="AH97" i="1"/>
  <c r="AI97" i="1"/>
  <c r="CW97" i="1" s="1"/>
  <c r="V97" i="1" s="1"/>
  <c r="AJ97" i="1"/>
  <c r="CX97" i="1" s="1"/>
  <c r="CQ97" i="1"/>
  <c r="P97" i="1" s="1"/>
  <c r="CS97" i="1"/>
  <c r="CU97" i="1"/>
  <c r="CV97" i="1"/>
  <c r="U97" i="1" s="1"/>
  <c r="FR97" i="1"/>
  <c r="GL97" i="1"/>
  <c r="GN97" i="1"/>
  <c r="GP97" i="1"/>
  <c r="GV97" i="1"/>
  <c r="HC97" i="1"/>
  <c r="GX97" i="1" s="1"/>
  <c r="I98" i="1"/>
  <c r="P98" i="1"/>
  <c r="T98" i="1"/>
  <c r="AC98" i="1"/>
  <c r="AE98" i="1"/>
  <c r="AF98" i="1"/>
  <c r="AG98" i="1"/>
  <c r="AH98" i="1"/>
  <c r="AI98" i="1"/>
  <c r="CW98" i="1" s="1"/>
  <c r="V98" i="1" s="1"/>
  <c r="AJ98" i="1"/>
  <c r="CQ98" i="1"/>
  <c r="CT98" i="1"/>
  <c r="S98" i="1" s="1"/>
  <c r="CU98" i="1"/>
  <c r="CV98" i="1"/>
  <c r="U98" i="1" s="1"/>
  <c r="CX98" i="1"/>
  <c r="W98" i="1" s="1"/>
  <c r="FR98" i="1"/>
  <c r="GL98" i="1"/>
  <c r="GO98" i="1"/>
  <c r="GP98" i="1"/>
  <c r="GV98" i="1"/>
  <c r="HC98" i="1" s="1"/>
  <c r="GX98" i="1" s="1"/>
  <c r="I99" i="1"/>
  <c r="P99" i="1"/>
  <c r="T99" i="1"/>
  <c r="AC99" i="1"/>
  <c r="AD99" i="1"/>
  <c r="CR99" i="1" s="1"/>
  <c r="Q99" i="1" s="1"/>
  <c r="AE99" i="1"/>
  <c r="AF99" i="1"/>
  <c r="AG99" i="1"/>
  <c r="AH99" i="1"/>
  <c r="CV99" i="1" s="1"/>
  <c r="U99" i="1" s="1"/>
  <c r="AI99" i="1"/>
  <c r="AJ99" i="1"/>
  <c r="CQ99" i="1"/>
  <c r="CS99" i="1"/>
  <c r="R99" i="1" s="1"/>
  <c r="CT99" i="1"/>
  <c r="S99" i="1" s="1"/>
  <c r="CZ99" i="1" s="1"/>
  <c r="Y99" i="1" s="1"/>
  <c r="CU99" i="1"/>
  <c r="CW99" i="1"/>
  <c r="V99" i="1" s="1"/>
  <c r="CX99" i="1"/>
  <c r="W99" i="1" s="1"/>
  <c r="FR99" i="1"/>
  <c r="GL99" i="1"/>
  <c r="GO99" i="1"/>
  <c r="GP99" i="1"/>
  <c r="GV99" i="1"/>
  <c r="HC99" i="1" s="1"/>
  <c r="GX99" i="1" s="1"/>
  <c r="C100" i="1"/>
  <c r="D100" i="1"/>
  <c r="I100" i="1"/>
  <c r="T100" i="1"/>
  <c r="AC100" i="1"/>
  <c r="AE100" i="1"/>
  <c r="CS100" i="1" s="1"/>
  <c r="R100" i="1" s="1"/>
  <c r="AF100" i="1"/>
  <c r="AG100" i="1"/>
  <c r="AH100" i="1"/>
  <c r="AI100" i="1"/>
  <c r="CW100" i="1" s="1"/>
  <c r="V100" i="1" s="1"/>
  <c r="AJ100" i="1"/>
  <c r="CQ100" i="1"/>
  <c r="P100" i="1" s="1"/>
  <c r="CT100" i="1"/>
  <c r="S100" i="1" s="1"/>
  <c r="CZ100" i="1" s="1"/>
  <c r="Y100" i="1" s="1"/>
  <c r="CU100" i="1"/>
  <c r="CV100" i="1"/>
  <c r="U100" i="1" s="1"/>
  <c r="CX100" i="1"/>
  <c r="W100" i="1" s="1"/>
  <c r="CY100" i="1"/>
  <c r="X100" i="1" s="1"/>
  <c r="FR100" i="1"/>
  <c r="GL100" i="1"/>
  <c r="GN100" i="1"/>
  <c r="GP100" i="1"/>
  <c r="GV100" i="1"/>
  <c r="HC100" i="1" s="1"/>
  <c r="GX100" i="1"/>
  <c r="I101" i="1"/>
  <c r="S101" i="1"/>
  <c r="W101" i="1"/>
  <c r="AC101" i="1"/>
  <c r="AB101" i="1" s="1"/>
  <c r="AD101" i="1"/>
  <c r="CR101" i="1" s="1"/>
  <c r="Q101" i="1" s="1"/>
  <c r="AE101" i="1"/>
  <c r="AF101" i="1"/>
  <c r="AG101" i="1"/>
  <c r="AH101" i="1"/>
  <c r="CV101" i="1" s="1"/>
  <c r="U101" i="1" s="1"/>
  <c r="AI101" i="1"/>
  <c r="AJ101" i="1"/>
  <c r="CS101" i="1"/>
  <c r="R101" i="1" s="1"/>
  <c r="CT101" i="1"/>
  <c r="CU101" i="1"/>
  <c r="T101" i="1" s="1"/>
  <c r="CW101" i="1"/>
  <c r="V101" i="1" s="1"/>
  <c r="CX101" i="1"/>
  <c r="FR101" i="1"/>
  <c r="GL101" i="1"/>
  <c r="GN101" i="1"/>
  <c r="GP101" i="1"/>
  <c r="GV101" i="1"/>
  <c r="HC101" i="1" s="1"/>
  <c r="GX101" i="1" s="1"/>
  <c r="I102" i="1"/>
  <c r="U102" i="1"/>
  <c r="AC102" i="1"/>
  <c r="AE102" i="1"/>
  <c r="AF102" i="1"/>
  <c r="AG102" i="1"/>
  <c r="CU102" i="1" s="1"/>
  <c r="T102" i="1" s="1"/>
  <c r="AH102" i="1"/>
  <c r="AI102" i="1"/>
  <c r="CW102" i="1" s="1"/>
  <c r="V102" i="1" s="1"/>
  <c r="AJ102" i="1"/>
  <c r="CT102" i="1"/>
  <c r="S102" i="1" s="1"/>
  <c r="CV102" i="1"/>
  <c r="CX102" i="1"/>
  <c r="W102" i="1" s="1"/>
  <c r="FR102" i="1"/>
  <c r="GL102" i="1"/>
  <c r="GN102" i="1"/>
  <c r="GP102" i="1"/>
  <c r="GV102" i="1"/>
  <c r="HC102" i="1" s="1"/>
  <c r="GX102" i="1" s="1"/>
  <c r="AC103" i="1"/>
  <c r="AE103" i="1"/>
  <c r="AF103" i="1"/>
  <c r="AG103" i="1"/>
  <c r="CU103" i="1" s="1"/>
  <c r="T103" i="1" s="1"/>
  <c r="AH103" i="1"/>
  <c r="AI103" i="1"/>
  <c r="CW103" i="1" s="1"/>
  <c r="V103" i="1" s="1"/>
  <c r="AJ103" i="1"/>
  <c r="CT103" i="1"/>
  <c r="S103" i="1" s="1"/>
  <c r="CV103" i="1"/>
  <c r="U103" i="1" s="1"/>
  <c r="CX103" i="1"/>
  <c r="W103" i="1" s="1"/>
  <c r="FR103" i="1"/>
  <c r="GL103" i="1"/>
  <c r="GO103" i="1"/>
  <c r="GP103" i="1"/>
  <c r="GV103" i="1"/>
  <c r="HC103" i="1" s="1"/>
  <c r="GX103" i="1"/>
  <c r="U104" i="1"/>
  <c r="AC104" i="1"/>
  <c r="AE104" i="1"/>
  <c r="AF104" i="1"/>
  <c r="AG104" i="1"/>
  <c r="CU104" i="1" s="1"/>
  <c r="T104" i="1" s="1"/>
  <c r="AH104" i="1"/>
  <c r="AI104" i="1"/>
  <c r="CW104" i="1" s="1"/>
  <c r="V104" i="1" s="1"/>
  <c r="AJ104" i="1"/>
  <c r="CT104" i="1"/>
  <c r="S104" i="1" s="1"/>
  <c r="CV104" i="1"/>
  <c r="CX104" i="1"/>
  <c r="W104" i="1" s="1"/>
  <c r="FR104" i="1"/>
  <c r="GL104" i="1"/>
  <c r="GO104" i="1"/>
  <c r="GP104" i="1"/>
  <c r="GV104" i="1"/>
  <c r="HC104" i="1" s="1"/>
  <c r="GX104" i="1"/>
  <c r="U105" i="1"/>
  <c r="AC105" i="1"/>
  <c r="AE105" i="1"/>
  <c r="AF105" i="1"/>
  <c r="AG105" i="1"/>
  <c r="CU105" i="1" s="1"/>
  <c r="T105" i="1" s="1"/>
  <c r="AH105" i="1"/>
  <c r="AI105" i="1"/>
  <c r="CW105" i="1" s="1"/>
  <c r="V105" i="1" s="1"/>
  <c r="AJ105" i="1"/>
  <c r="CT105" i="1"/>
  <c r="S105" i="1" s="1"/>
  <c r="CV105" i="1"/>
  <c r="CX105" i="1"/>
  <c r="W105" i="1" s="1"/>
  <c r="FR105" i="1"/>
  <c r="GL105" i="1"/>
  <c r="GO105" i="1"/>
  <c r="GP105" i="1"/>
  <c r="GV105" i="1"/>
  <c r="HC105" i="1" s="1"/>
  <c r="GX105" i="1"/>
  <c r="C106" i="1"/>
  <c r="D106" i="1"/>
  <c r="I106" i="1"/>
  <c r="P106" i="1"/>
  <c r="V106" i="1"/>
  <c r="AC106" i="1"/>
  <c r="AD106" i="1"/>
  <c r="CR106" i="1" s="1"/>
  <c r="Q106" i="1" s="1"/>
  <c r="AE106" i="1"/>
  <c r="AF106" i="1"/>
  <c r="CT106" i="1" s="1"/>
  <c r="AG106" i="1"/>
  <c r="AH106" i="1"/>
  <c r="CV106" i="1" s="1"/>
  <c r="U106" i="1" s="1"/>
  <c r="AI106" i="1"/>
  <c r="AJ106" i="1"/>
  <c r="CX106" i="1" s="1"/>
  <c r="CQ106" i="1"/>
  <c r="CS106" i="1"/>
  <c r="R106" i="1" s="1"/>
  <c r="CU106" i="1"/>
  <c r="T106" i="1" s="1"/>
  <c r="CW106" i="1"/>
  <c r="FR106" i="1"/>
  <c r="GL106" i="1"/>
  <c r="GN106" i="1"/>
  <c r="GP106" i="1"/>
  <c r="GV106" i="1"/>
  <c r="HC106" i="1"/>
  <c r="GX106" i="1" s="1"/>
  <c r="AC107" i="1"/>
  <c r="AE107" i="1"/>
  <c r="AF107" i="1"/>
  <c r="AG107" i="1"/>
  <c r="CU107" i="1" s="1"/>
  <c r="AH107" i="1"/>
  <c r="AI107" i="1"/>
  <c r="CW107" i="1" s="1"/>
  <c r="AJ107" i="1"/>
  <c r="CT107" i="1"/>
  <c r="CV107" i="1"/>
  <c r="CX107" i="1"/>
  <c r="FR107" i="1"/>
  <c r="GL107" i="1"/>
  <c r="GN107" i="1"/>
  <c r="GP107" i="1"/>
  <c r="GV107" i="1"/>
  <c r="HC107" i="1"/>
  <c r="C108" i="1"/>
  <c r="D108" i="1"/>
  <c r="I108" i="1"/>
  <c r="P108" i="1"/>
  <c r="V108" i="1"/>
  <c r="AC108" i="1"/>
  <c r="AD108" i="1"/>
  <c r="CR108" i="1" s="1"/>
  <c r="Q108" i="1" s="1"/>
  <c r="AE108" i="1"/>
  <c r="AF108" i="1"/>
  <c r="CT108" i="1" s="1"/>
  <c r="AG108" i="1"/>
  <c r="AH108" i="1"/>
  <c r="CV108" i="1" s="1"/>
  <c r="U108" i="1" s="1"/>
  <c r="AI108" i="1"/>
  <c r="AJ108" i="1"/>
  <c r="CX108" i="1" s="1"/>
  <c r="CQ108" i="1"/>
  <c r="CS108" i="1"/>
  <c r="R108" i="1" s="1"/>
  <c r="CU108" i="1"/>
  <c r="T108" i="1" s="1"/>
  <c r="CW108" i="1"/>
  <c r="FR108" i="1"/>
  <c r="GL108" i="1"/>
  <c r="GN108" i="1"/>
  <c r="GP108" i="1"/>
  <c r="GV108" i="1"/>
  <c r="HC108" i="1"/>
  <c r="GX108" i="1" s="1"/>
  <c r="AC109" i="1"/>
  <c r="AE109" i="1"/>
  <c r="AF109" i="1"/>
  <c r="AG109" i="1"/>
  <c r="CU109" i="1" s="1"/>
  <c r="AH109" i="1"/>
  <c r="AI109" i="1"/>
  <c r="CW109" i="1" s="1"/>
  <c r="AJ109" i="1"/>
  <c r="CT109" i="1"/>
  <c r="CV109" i="1"/>
  <c r="CX109" i="1"/>
  <c r="FR109" i="1"/>
  <c r="GL109" i="1"/>
  <c r="GN109" i="1"/>
  <c r="GP109" i="1"/>
  <c r="GV109" i="1"/>
  <c r="HC109" i="1"/>
  <c r="AC110" i="1"/>
  <c r="AD110" i="1"/>
  <c r="CR110" i="1" s="1"/>
  <c r="AE110" i="1"/>
  <c r="AF110" i="1"/>
  <c r="CT110" i="1" s="1"/>
  <c r="AG110" i="1"/>
  <c r="AH110" i="1"/>
  <c r="CV110" i="1" s="1"/>
  <c r="AI110" i="1"/>
  <c r="AJ110" i="1"/>
  <c r="CX110" i="1" s="1"/>
  <c r="CQ110" i="1"/>
  <c r="CS110" i="1"/>
  <c r="CU110" i="1"/>
  <c r="CW110" i="1"/>
  <c r="FR110" i="1"/>
  <c r="GL110" i="1"/>
  <c r="GN110" i="1"/>
  <c r="GP110" i="1"/>
  <c r="GV110" i="1"/>
  <c r="HC110" i="1"/>
  <c r="C111" i="1"/>
  <c r="D111" i="1"/>
  <c r="I111" i="1"/>
  <c r="S111" i="1"/>
  <c r="W111" i="1"/>
  <c r="AC111" i="1"/>
  <c r="AE111" i="1"/>
  <c r="AF111" i="1"/>
  <c r="AG111" i="1"/>
  <c r="CU111" i="1" s="1"/>
  <c r="T111" i="1" s="1"/>
  <c r="AH111" i="1"/>
  <c r="AI111" i="1"/>
  <c r="CW111" i="1" s="1"/>
  <c r="V111" i="1" s="1"/>
  <c r="AJ111" i="1"/>
  <c r="CT111" i="1"/>
  <c r="CV111" i="1"/>
  <c r="U111" i="1" s="1"/>
  <c r="CX111" i="1"/>
  <c r="FR111" i="1"/>
  <c r="GL111" i="1"/>
  <c r="GN111" i="1"/>
  <c r="GP111" i="1"/>
  <c r="GV111" i="1"/>
  <c r="GX111" i="1"/>
  <c r="HC111" i="1"/>
  <c r="I112" i="1"/>
  <c r="P112" i="1" s="1"/>
  <c r="R112" i="1"/>
  <c r="AC112" i="1"/>
  <c r="AD112" i="1"/>
  <c r="CR112" i="1" s="1"/>
  <c r="Q112" i="1" s="1"/>
  <c r="AE112" i="1"/>
  <c r="AF112" i="1"/>
  <c r="CT112" i="1" s="1"/>
  <c r="S112" i="1" s="1"/>
  <c r="AG112" i="1"/>
  <c r="AH112" i="1"/>
  <c r="CV112" i="1" s="1"/>
  <c r="U112" i="1" s="1"/>
  <c r="AI112" i="1"/>
  <c r="AJ112" i="1"/>
  <c r="CX112" i="1" s="1"/>
  <c r="W112" i="1" s="1"/>
  <c r="CQ112" i="1"/>
  <c r="CS112" i="1"/>
  <c r="CU112" i="1"/>
  <c r="T112" i="1" s="1"/>
  <c r="CW112" i="1"/>
  <c r="V112" i="1" s="1"/>
  <c r="FR112" i="1"/>
  <c r="GL112" i="1"/>
  <c r="GN112" i="1"/>
  <c r="GP112" i="1"/>
  <c r="GV112" i="1"/>
  <c r="HC112" i="1" s="1"/>
  <c r="GX112" i="1" s="1"/>
  <c r="C113" i="1"/>
  <c r="D113" i="1"/>
  <c r="I113" i="1"/>
  <c r="U113" i="1"/>
  <c r="AC113" i="1"/>
  <c r="AE113" i="1"/>
  <c r="AF113" i="1"/>
  <c r="AG113" i="1"/>
  <c r="CU113" i="1" s="1"/>
  <c r="T113" i="1" s="1"/>
  <c r="AH113" i="1"/>
  <c r="AI113" i="1"/>
  <c r="CW113" i="1" s="1"/>
  <c r="V113" i="1" s="1"/>
  <c r="AJ113" i="1"/>
  <c r="CT113" i="1"/>
  <c r="S113" i="1" s="1"/>
  <c r="CV113" i="1"/>
  <c r="CX113" i="1"/>
  <c r="W113" i="1" s="1"/>
  <c r="FR113" i="1"/>
  <c r="GL113" i="1"/>
  <c r="GN113" i="1"/>
  <c r="GP113" i="1"/>
  <c r="GV113" i="1"/>
  <c r="GX113" i="1"/>
  <c r="HC113" i="1"/>
  <c r="I114" i="1"/>
  <c r="P114" i="1"/>
  <c r="V114" i="1"/>
  <c r="AC114" i="1"/>
  <c r="AD114" i="1"/>
  <c r="CR114" i="1" s="1"/>
  <c r="Q114" i="1" s="1"/>
  <c r="AE114" i="1"/>
  <c r="AF114" i="1"/>
  <c r="CT114" i="1" s="1"/>
  <c r="AG114" i="1"/>
  <c r="AH114" i="1"/>
  <c r="CV114" i="1" s="1"/>
  <c r="U114" i="1" s="1"/>
  <c r="AI114" i="1"/>
  <c r="AJ114" i="1"/>
  <c r="CX114" i="1" s="1"/>
  <c r="CQ114" i="1"/>
  <c r="CS114" i="1"/>
  <c r="R114" i="1" s="1"/>
  <c r="CU114" i="1"/>
  <c r="T114" i="1" s="1"/>
  <c r="CW114" i="1"/>
  <c r="FR114" i="1"/>
  <c r="GL114" i="1"/>
  <c r="GN114" i="1"/>
  <c r="GP114" i="1"/>
  <c r="GV114" i="1"/>
  <c r="HC114" i="1"/>
  <c r="GX114" i="1" s="1"/>
  <c r="C115" i="1"/>
  <c r="D115" i="1"/>
  <c r="I115" i="1"/>
  <c r="S115" i="1"/>
  <c r="W115" i="1"/>
  <c r="AC115" i="1"/>
  <c r="AE115" i="1"/>
  <c r="AF115" i="1"/>
  <c r="AG115" i="1"/>
  <c r="CU115" i="1" s="1"/>
  <c r="T115" i="1" s="1"/>
  <c r="AH115" i="1"/>
  <c r="AI115" i="1"/>
  <c r="CW115" i="1" s="1"/>
  <c r="V115" i="1" s="1"/>
  <c r="AJ115" i="1"/>
  <c r="CT115" i="1"/>
  <c r="CV115" i="1"/>
  <c r="U115" i="1" s="1"/>
  <c r="CX115" i="1"/>
  <c r="FR115" i="1"/>
  <c r="GL115" i="1"/>
  <c r="GN115" i="1"/>
  <c r="GP115" i="1"/>
  <c r="GV115" i="1"/>
  <c r="GX115" i="1"/>
  <c r="HC115" i="1"/>
  <c r="I116" i="1"/>
  <c r="T116" i="1" s="1"/>
  <c r="V116" i="1"/>
  <c r="AC116" i="1"/>
  <c r="AD116" i="1"/>
  <c r="AE116" i="1"/>
  <c r="AF116" i="1"/>
  <c r="CT116" i="1" s="1"/>
  <c r="AG116" i="1"/>
  <c r="AH116" i="1"/>
  <c r="CV116" i="1" s="1"/>
  <c r="U116" i="1" s="1"/>
  <c r="AI116" i="1"/>
  <c r="AJ116" i="1"/>
  <c r="CX116" i="1" s="1"/>
  <c r="CQ116" i="1"/>
  <c r="P116" i="1" s="1"/>
  <c r="CS116" i="1"/>
  <c r="R116" i="1" s="1"/>
  <c r="CU116" i="1"/>
  <c r="CW116" i="1"/>
  <c r="FR116" i="1"/>
  <c r="BY133" i="1" s="1"/>
  <c r="GL116" i="1"/>
  <c r="GN116" i="1"/>
  <c r="GP116" i="1"/>
  <c r="GV116" i="1"/>
  <c r="HC116" i="1"/>
  <c r="GX116" i="1" s="1"/>
  <c r="C117" i="1"/>
  <c r="D117" i="1"/>
  <c r="I117" i="1"/>
  <c r="S117" i="1"/>
  <c r="W117" i="1"/>
  <c r="AC117" i="1"/>
  <c r="AE117" i="1"/>
  <c r="AD117" i="1" s="1"/>
  <c r="CR117" i="1" s="1"/>
  <c r="Q117" i="1" s="1"/>
  <c r="AF117" i="1"/>
  <c r="AG117" i="1"/>
  <c r="CU117" i="1" s="1"/>
  <c r="T117" i="1" s="1"/>
  <c r="AH117" i="1"/>
  <c r="AI117" i="1"/>
  <c r="CW117" i="1" s="1"/>
  <c r="V117" i="1" s="1"/>
  <c r="AJ117" i="1"/>
  <c r="CT117" i="1"/>
  <c r="CV117" i="1"/>
  <c r="U117" i="1" s="1"/>
  <c r="CX117" i="1"/>
  <c r="FR117" i="1"/>
  <c r="GL117" i="1"/>
  <c r="GN117" i="1"/>
  <c r="GP117" i="1"/>
  <c r="GV117" i="1"/>
  <c r="GX117" i="1"/>
  <c r="HC117" i="1"/>
  <c r="I118" i="1"/>
  <c r="V118" i="1" s="1"/>
  <c r="AC118" i="1"/>
  <c r="AD118" i="1"/>
  <c r="CR118" i="1" s="1"/>
  <c r="Q118" i="1" s="1"/>
  <c r="AE118" i="1"/>
  <c r="AF118" i="1"/>
  <c r="CT118" i="1" s="1"/>
  <c r="AG118" i="1"/>
  <c r="AH118" i="1"/>
  <c r="CV118" i="1" s="1"/>
  <c r="U118" i="1" s="1"/>
  <c r="AI118" i="1"/>
  <c r="AJ118" i="1"/>
  <c r="CX118" i="1" s="1"/>
  <c r="CQ118" i="1"/>
  <c r="P118" i="1" s="1"/>
  <c r="CS118" i="1"/>
  <c r="R118" i="1" s="1"/>
  <c r="CU118" i="1"/>
  <c r="CW118" i="1"/>
  <c r="FR118" i="1"/>
  <c r="GL118" i="1"/>
  <c r="GN118" i="1"/>
  <c r="GP118" i="1"/>
  <c r="GV118" i="1"/>
  <c r="HC118" i="1"/>
  <c r="AC119" i="1"/>
  <c r="AE119" i="1"/>
  <c r="AF119" i="1"/>
  <c r="AG119" i="1"/>
  <c r="CU119" i="1" s="1"/>
  <c r="AH119" i="1"/>
  <c r="AI119" i="1"/>
  <c r="CW119" i="1" s="1"/>
  <c r="AJ119" i="1"/>
  <c r="CT119" i="1"/>
  <c r="CV119" i="1"/>
  <c r="CX119" i="1"/>
  <c r="FR119" i="1"/>
  <c r="GL119" i="1"/>
  <c r="GN119" i="1"/>
  <c r="GP119" i="1"/>
  <c r="GV119" i="1"/>
  <c r="HC119" i="1" s="1"/>
  <c r="I120" i="1"/>
  <c r="P120" i="1"/>
  <c r="AC120" i="1"/>
  <c r="AD120" i="1"/>
  <c r="AE120" i="1"/>
  <c r="AF120" i="1"/>
  <c r="CT120" i="1" s="1"/>
  <c r="S120" i="1" s="1"/>
  <c r="AG120" i="1"/>
  <c r="AH120" i="1"/>
  <c r="CV120" i="1" s="1"/>
  <c r="U120" i="1" s="1"/>
  <c r="AI120" i="1"/>
  <c r="AJ120" i="1"/>
  <c r="CX120" i="1" s="1"/>
  <c r="W120" i="1" s="1"/>
  <c r="CQ120" i="1"/>
  <c r="CS120" i="1"/>
  <c r="R120" i="1" s="1"/>
  <c r="CY120" i="1" s="1"/>
  <c r="X120" i="1" s="1"/>
  <c r="CU120" i="1"/>
  <c r="T120" i="1" s="1"/>
  <c r="CW120" i="1"/>
  <c r="V120" i="1" s="1"/>
  <c r="FR120" i="1"/>
  <c r="GL120" i="1"/>
  <c r="GN120" i="1"/>
  <c r="GP120" i="1"/>
  <c r="GV120" i="1"/>
  <c r="HC120" i="1" s="1"/>
  <c r="GX120" i="1" s="1"/>
  <c r="I121" i="1"/>
  <c r="S121" i="1"/>
  <c r="AC121" i="1"/>
  <c r="AE121" i="1"/>
  <c r="AD121" i="1" s="1"/>
  <c r="CR121" i="1" s="1"/>
  <c r="Q121" i="1" s="1"/>
  <c r="AF121" i="1"/>
  <c r="AG121" i="1"/>
  <c r="CU121" i="1" s="1"/>
  <c r="T121" i="1" s="1"/>
  <c r="AH121" i="1"/>
  <c r="AI121" i="1"/>
  <c r="CW121" i="1" s="1"/>
  <c r="V121" i="1" s="1"/>
  <c r="AJ121" i="1"/>
  <c r="CT121" i="1"/>
  <c r="CV121" i="1"/>
  <c r="U121" i="1" s="1"/>
  <c r="CX121" i="1"/>
  <c r="W121" i="1" s="1"/>
  <c r="FR121" i="1"/>
  <c r="GL121" i="1"/>
  <c r="GN121" i="1"/>
  <c r="GP121" i="1"/>
  <c r="GV121" i="1"/>
  <c r="GX121" i="1"/>
  <c r="HC121" i="1"/>
  <c r="I122" i="1"/>
  <c r="AC122" i="1"/>
  <c r="AD122" i="1"/>
  <c r="CR122" i="1" s="1"/>
  <c r="AE122" i="1"/>
  <c r="AF122" i="1"/>
  <c r="CT122" i="1" s="1"/>
  <c r="AG122" i="1"/>
  <c r="AH122" i="1"/>
  <c r="CV122" i="1" s="1"/>
  <c r="AI122" i="1"/>
  <c r="AJ122" i="1"/>
  <c r="CX122" i="1" s="1"/>
  <c r="CQ122" i="1"/>
  <c r="P122" i="1" s="1"/>
  <c r="CS122" i="1"/>
  <c r="R122" i="1" s="1"/>
  <c r="CU122" i="1"/>
  <c r="CW122" i="1"/>
  <c r="V122" i="1" s="1"/>
  <c r="FR122" i="1"/>
  <c r="GL122" i="1"/>
  <c r="GN122" i="1"/>
  <c r="GP122" i="1"/>
  <c r="GV122" i="1"/>
  <c r="HC122" i="1"/>
  <c r="I123" i="1"/>
  <c r="AC123" i="1"/>
  <c r="AE123" i="1"/>
  <c r="AF123" i="1"/>
  <c r="AG123" i="1"/>
  <c r="CU123" i="1" s="1"/>
  <c r="T123" i="1" s="1"/>
  <c r="AH123" i="1"/>
  <c r="AI123" i="1"/>
  <c r="CW123" i="1" s="1"/>
  <c r="V123" i="1" s="1"/>
  <c r="AJ123" i="1"/>
  <c r="CT123" i="1"/>
  <c r="S123" i="1" s="1"/>
  <c r="CV123" i="1"/>
  <c r="U123" i="1" s="1"/>
  <c r="CX123" i="1"/>
  <c r="W123" i="1" s="1"/>
  <c r="FR123" i="1"/>
  <c r="GL123" i="1"/>
  <c r="GN123" i="1"/>
  <c r="GP123" i="1"/>
  <c r="GV123" i="1"/>
  <c r="GX123" i="1"/>
  <c r="HC123" i="1"/>
  <c r="I124" i="1"/>
  <c r="P124" i="1"/>
  <c r="AC124" i="1"/>
  <c r="AD124" i="1"/>
  <c r="AE124" i="1"/>
  <c r="AF124" i="1"/>
  <c r="CT124" i="1" s="1"/>
  <c r="S124" i="1" s="1"/>
  <c r="AG124" i="1"/>
  <c r="AH124" i="1"/>
  <c r="CV124" i="1" s="1"/>
  <c r="U124" i="1" s="1"/>
  <c r="AI124" i="1"/>
  <c r="AJ124" i="1"/>
  <c r="CX124" i="1" s="1"/>
  <c r="W124" i="1" s="1"/>
  <c r="CQ124" i="1"/>
  <c r="CS124" i="1"/>
  <c r="R124" i="1" s="1"/>
  <c r="CY124" i="1" s="1"/>
  <c r="X124" i="1" s="1"/>
  <c r="CU124" i="1"/>
  <c r="T124" i="1" s="1"/>
  <c r="CW124" i="1"/>
  <c r="V124" i="1" s="1"/>
  <c r="FR124" i="1"/>
  <c r="GL124" i="1"/>
  <c r="GN124" i="1"/>
  <c r="GP124" i="1"/>
  <c r="GV124" i="1"/>
  <c r="HC124" i="1" s="1"/>
  <c r="GX124" i="1" s="1"/>
  <c r="C125" i="1"/>
  <c r="D125" i="1"/>
  <c r="I125" i="1"/>
  <c r="AC125" i="1"/>
  <c r="AE125" i="1"/>
  <c r="AF125" i="1"/>
  <c r="AG125" i="1"/>
  <c r="CU125" i="1" s="1"/>
  <c r="T125" i="1" s="1"/>
  <c r="AH125" i="1"/>
  <c r="AI125" i="1"/>
  <c r="CW125" i="1" s="1"/>
  <c r="V125" i="1" s="1"/>
  <c r="AJ125" i="1"/>
  <c r="CT125" i="1"/>
  <c r="S125" i="1" s="1"/>
  <c r="CV125" i="1"/>
  <c r="U125" i="1" s="1"/>
  <c r="CX125" i="1"/>
  <c r="W125" i="1" s="1"/>
  <c r="FR125" i="1"/>
  <c r="GL125" i="1"/>
  <c r="GN125" i="1"/>
  <c r="GP125" i="1"/>
  <c r="GV125" i="1"/>
  <c r="GX125" i="1"/>
  <c r="HC125" i="1"/>
  <c r="I126" i="1"/>
  <c r="P126" i="1"/>
  <c r="R126" i="1"/>
  <c r="AC126" i="1"/>
  <c r="AD126" i="1"/>
  <c r="CR126" i="1" s="1"/>
  <c r="Q126" i="1" s="1"/>
  <c r="AE126" i="1"/>
  <c r="AF126" i="1"/>
  <c r="CT126" i="1" s="1"/>
  <c r="S126" i="1" s="1"/>
  <c r="CZ126" i="1" s="1"/>
  <c r="Y126" i="1" s="1"/>
  <c r="AG126" i="1"/>
  <c r="AH126" i="1"/>
  <c r="CV126" i="1" s="1"/>
  <c r="U126" i="1" s="1"/>
  <c r="AI126" i="1"/>
  <c r="AJ126" i="1"/>
  <c r="CX126" i="1" s="1"/>
  <c r="W126" i="1" s="1"/>
  <c r="CQ126" i="1"/>
  <c r="CS126" i="1"/>
  <c r="CU126" i="1"/>
  <c r="T126" i="1" s="1"/>
  <c r="CW126" i="1"/>
  <c r="V126" i="1" s="1"/>
  <c r="FR126" i="1"/>
  <c r="GL126" i="1"/>
  <c r="GN126" i="1"/>
  <c r="GP126" i="1"/>
  <c r="GV126" i="1"/>
  <c r="HC126" i="1" s="1"/>
  <c r="GX126" i="1" s="1"/>
  <c r="C127" i="1"/>
  <c r="D127" i="1"/>
  <c r="I127" i="1"/>
  <c r="U127" i="1"/>
  <c r="AC127" i="1"/>
  <c r="AE127" i="1"/>
  <c r="AF127" i="1"/>
  <c r="AG127" i="1"/>
  <c r="CU127" i="1" s="1"/>
  <c r="T127" i="1" s="1"/>
  <c r="AH127" i="1"/>
  <c r="AI127" i="1"/>
  <c r="CW127" i="1" s="1"/>
  <c r="V127" i="1" s="1"/>
  <c r="AJ127" i="1"/>
  <c r="CT127" i="1"/>
  <c r="S127" i="1" s="1"/>
  <c r="CV127" i="1"/>
  <c r="CX127" i="1"/>
  <c r="W127" i="1" s="1"/>
  <c r="FR127" i="1"/>
  <c r="GL127" i="1"/>
  <c r="GN127" i="1"/>
  <c r="GP127" i="1"/>
  <c r="GV127" i="1"/>
  <c r="GX127" i="1"/>
  <c r="HC127" i="1"/>
  <c r="I128" i="1"/>
  <c r="P128" i="1"/>
  <c r="V128" i="1"/>
  <c r="AC128" i="1"/>
  <c r="AD128" i="1"/>
  <c r="CR128" i="1" s="1"/>
  <c r="Q128" i="1" s="1"/>
  <c r="AE128" i="1"/>
  <c r="AF128" i="1"/>
  <c r="CT128" i="1" s="1"/>
  <c r="AG128" i="1"/>
  <c r="AH128" i="1"/>
  <c r="CV128" i="1" s="1"/>
  <c r="U128" i="1" s="1"/>
  <c r="AI128" i="1"/>
  <c r="AJ128" i="1"/>
  <c r="CX128" i="1" s="1"/>
  <c r="CQ128" i="1"/>
  <c r="CS128" i="1"/>
  <c r="R128" i="1" s="1"/>
  <c r="CU128" i="1"/>
  <c r="T128" i="1" s="1"/>
  <c r="CW128" i="1"/>
  <c r="FR128" i="1"/>
  <c r="GL128" i="1"/>
  <c r="GN128" i="1"/>
  <c r="GP128" i="1"/>
  <c r="GV128" i="1"/>
  <c r="HC128" i="1"/>
  <c r="C129" i="1"/>
  <c r="D129" i="1"/>
  <c r="I129" i="1"/>
  <c r="S129" i="1"/>
  <c r="AC129" i="1"/>
  <c r="AE129" i="1"/>
  <c r="AF129" i="1"/>
  <c r="AG129" i="1"/>
  <c r="CU129" i="1" s="1"/>
  <c r="T129" i="1" s="1"/>
  <c r="AH129" i="1"/>
  <c r="AI129" i="1"/>
  <c r="CW129" i="1" s="1"/>
  <c r="V129" i="1" s="1"/>
  <c r="AJ129" i="1"/>
  <c r="CT129" i="1"/>
  <c r="CV129" i="1"/>
  <c r="U129" i="1" s="1"/>
  <c r="CX129" i="1"/>
  <c r="W129" i="1" s="1"/>
  <c r="FR129" i="1"/>
  <c r="GL129" i="1"/>
  <c r="GO129" i="1"/>
  <c r="GP129" i="1"/>
  <c r="GV129" i="1"/>
  <c r="GX129" i="1"/>
  <c r="HC129" i="1"/>
  <c r="I130" i="1"/>
  <c r="R130" i="1"/>
  <c r="T130" i="1"/>
  <c r="AC130" i="1"/>
  <c r="AD130" i="1"/>
  <c r="CR130" i="1" s="1"/>
  <c r="Q130" i="1" s="1"/>
  <c r="AE130" i="1"/>
  <c r="AF130" i="1"/>
  <c r="CT130" i="1" s="1"/>
  <c r="S130" i="1" s="1"/>
  <c r="CZ130" i="1" s="1"/>
  <c r="Y130" i="1" s="1"/>
  <c r="AG130" i="1"/>
  <c r="AH130" i="1"/>
  <c r="CV130" i="1" s="1"/>
  <c r="U130" i="1" s="1"/>
  <c r="AI130" i="1"/>
  <c r="AJ130" i="1"/>
  <c r="CX130" i="1" s="1"/>
  <c r="W130" i="1" s="1"/>
  <c r="CQ130" i="1"/>
  <c r="P130" i="1" s="1"/>
  <c r="CP130" i="1" s="1"/>
  <c r="O130" i="1" s="1"/>
  <c r="CS130" i="1"/>
  <c r="CU130" i="1"/>
  <c r="CW130" i="1"/>
  <c r="V130" i="1" s="1"/>
  <c r="CY130" i="1"/>
  <c r="X130" i="1" s="1"/>
  <c r="FR130" i="1"/>
  <c r="GL130" i="1"/>
  <c r="GO130" i="1"/>
  <c r="GP130" i="1"/>
  <c r="GV130" i="1"/>
  <c r="HC130" i="1"/>
  <c r="GX130" i="1" s="1"/>
  <c r="I131" i="1"/>
  <c r="U131" i="1"/>
  <c r="AC131" i="1"/>
  <c r="AE131" i="1"/>
  <c r="AF131" i="1"/>
  <c r="AG131" i="1"/>
  <c r="CU131" i="1" s="1"/>
  <c r="T131" i="1" s="1"/>
  <c r="AH131" i="1"/>
  <c r="AI131" i="1"/>
  <c r="CW131" i="1" s="1"/>
  <c r="V131" i="1" s="1"/>
  <c r="AJ131" i="1"/>
  <c r="CT131" i="1"/>
  <c r="S131" i="1" s="1"/>
  <c r="CV131" i="1"/>
  <c r="CX131" i="1"/>
  <c r="W131" i="1" s="1"/>
  <c r="FR131" i="1"/>
  <c r="GL131" i="1"/>
  <c r="GO131" i="1"/>
  <c r="GP131" i="1"/>
  <c r="GV131" i="1"/>
  <c r="GX131" i="1"/>
  <c r="HC131" i="1"/>
  <c r="B133" i="1"/>
  <c r="B67" i="1" s="1"/>
  <c r="C133" i="1"/>
  <c r="C67" i="1" s="1"/>
  <c r="D133" i="1"/>
  <c r="D67" i="1" s="1"/>
  <c r="F133" i="1"/>
  <c r="F67" i="1" s="1"/>
  <c r="G133" i="1"/>
  <c r="G67" i="1" s="1"/>
  <c r="BD133" i="1"/>
  <c r="BD67" i="1" s="1"/>
  <c r="BX133" i="1"/>
  <c r="BX67" i="1" s="1"/>
  <c r="CK133" i="1"/>
  <c r="CK67" i="1" s="1"/>
  <c r="CL133" i="1"/>
  <c r="CL67" i="1" s="1"/>
  <c r="CM133" i="1"/>
  <c r="CM67" i="1" s="1"/>
  <c r="F158" i="1"/>
  <c r="B166" i="1"/>
  <c r="B22" i="1" s="1"/>
  <c r="C166" i="1"/>
  <c r="C22" i="1" s="1"/>
  <c r="D166" i="1"/>
  <c r="D22" i="1" s="1"/>
  <c r="F166" i="1"/>
  <c r="F22" i="1" s="1"/>
  <c r="G166" i="1"/>
  <c r="G22" i="1" s="1"/>
  <c r="B201" i="1"/>
  <c r="B18" i="1" s="1"/>
  <c r="C201" i="1"/>
  <c r="C18" i="1" s="1"/>
  <c r="D201" i="1"/>
  <c r="D18" i="1" s="1"/>
  <c r="F201" i="1"/>
  <c r="F18" i="1" s="1"/>
  <c r="G201" i="1"/>
  <c r="G18" i="1" s="1"/>
  <c r="U93" i="1" l="1"/>
  <c r="Q93" i="1"/>
  <c r="G147" i="5"/>
  <c r="AA145" i="5"/>
  <c r="GX93" i="1"/>
  <c r="R93" i="1"/>
  <c r="T93" i="1"/>
  <c r="I145" i="5"/>
  <c r="W145" i="5"/>
  <c r="Z150" i="5"/>
  <c r="K151" i="5"/>
  <c r="K145" i="5"/>
  <c r="Y145" i="5"/>
  <c r="W93" i="1"/>
  <c r="S93" i="1"/>
  <c r="G148" i="5"/>
  <c r="AB145" i="5"/>
  <c r="V145" i="5"/>
  <c r="H145" i="5"/>
  <c r="Z145" i="5"/>
  <c r="K146" i="5"/>
  <c r="X145" i="5"/>
  <c r="I146" i="5"/>
  <c r="BY67" i="1"/>
  <c r="AP133" i="1"/>
  <c r="GN130" i="1"/>
  <c r="GM130" i="1"/>
  <c r="CZ115" i="1"/>
  <c r="Y115" i="1" s="1"/>
  <c r="AD131" i="1"/>
  <c r="CR131" i="1" s="1"/>
  <c r="Q131" i="1" s="1"/>
  <c r="CS131" i="1"/>
  <c r="R131" i="1" s="1"/>
  <c r="CY131" i="1" s="1"/>
  <c r="X131" i="1" s="1"/>
  <c r="CP128" i="1"/>
  <c r="O128" i="1" s="1"/>
  <c r="CS127" i="1"/>
  <c r="R127" i="1" s="1"/>
  <c r="CY127" i="1" s="1"/>
  <c r="X127" i="1" s="1"/>
  <c r="AD127" i="1"/>
  <c r="CR127" i="1" s="1"/>
  <c r="Q127" i="1" s="1"/>
  <c r="CR120" i="1"/>
  <c r="Q120" i="1" s="1"/>
  <c r="CP120" i="1" s="1"/>
  <c r="O120" i="1" s="1"/>
  <c r="AB120" i="1"/>
  <c r="AB130" i="1"/>
  <c r="CQ127" i="1"/>
  <c r="P127" i="1" s="1"/>
  <c r="CP127" i="1" s="1"/>
  <c r="O127" i="1" s="1"/>
  <c r="S122" i="1"/>
  <c r="AB115" i="1"/>
  <c r="CQ115" i="1"/>
  <c r="P115" i="1" s="1"/>
  <c r="BB133" i="1"/>
  <c r="GX128" i="1"/>
  <c r="CZ125" i="1"/>
  <c r="Y125" i="1" s="1"/>
  <c r="GX122" i="1"/>
  <c r="T122" i="1"/>
  <c r="CQ121" i="1"/>
  <c r="P121" i="1" s="1"/>
  <c r="CP121" i="1" s="1"/>
  <c r="O121" i="1" s="1"/>
  <c r="AB121" i="1"/>
  <c r="CZ120" i="1"/>
  <c r="Y120" i="1" s="1"/>
  <c r="CS119" i="1"/>
  <c r="AD119" i="1"/>
  <c r="CR119" i="1" s="1"/>
  <c r="Q119" i="1" s="1"/>
  <c r="W118" i="1"/>
  <c r="S118" i="1"/>
  <c r="AB118" i="1"/>
  <c r="CP112" i="1"/>
  <c r="O112" i="1" s="1"/>
  <c r="GO86" i="1"/>
  <c r="GM86" i="1"/>
  <c r="AB129" i="1"/>
  <c r="CQ129" i="1"/>
  <c r="P129" i="1" s="1"/>
  <c r="AB126" i="1"/>
  <c r="CS125" i="1"/>
  <c r="R125" i="1" s="1"/>
  <c r="CY125" i="1" s="1"/>
  <c r="X125" i="1" s="1"/>
  <c r="AD125" i="1"/>
  <c r="CR125" i="1" s="1"/>
  <c r="Q125" i="1" s="1"/>
  <c r="CS123" i="1"/>
  <c r="R123" i="1" s="1"/>
  <c r="CZ123" i="1" s="1"/>
  <c r="Y123" i="1" s="1"/>
  <c r="AD123" i="1"/>
  <c r="CR123" i="1" s="1"/>
  <c r="Q123" i="1" s="1"/>
  <c r="CZ121" i="1"/>
  <c r="Y121" i="1" s="1"/>
  <c r="CS113" i="1"/>
  <c r="R113" i="1" s="1"/>
  <c r="CZ113" i="1" s="1"/>
  <c r="Y113" i="1" s="1"/>
  <c r="AD113" i="1"/>
  <c r="CR113" i="1" s="1"/>
  <c r="Q113" i="1" s="1"/>
  <c r="CZ112" i="1"/>
  <c r="Y112" i="1" s="1"/>
  <c r="CY112" i="1"/>
  <c r="X112" i="1" s="1"/>
  <c r="AB112" i="1"/>
  <c r="CY99" i="1"/>
  <c r="X99" i="1" s="1"/>
  <c r="BZ133" i="1"/>
  <c r="CQ131" i="1"/>
  <c r="P131" i="1" s="1"/>
  <c r="CP131" i="1" s="1"/>
  <c r="O131" i="1" s="1"/>
  <c r="AB131" i="1"/>
  <c r="CP126" i="1"/>
  <c r="O126" i="1" s="1"/>
  <c r="AB125" i="1"/>
  <c r="CR124" i="1"/>
  <c r="Q124" i="1" s="1"/>
  <c r="CP124" i="1" s="1"/>
  <c r="O124" i="1" s="1"/>
  <c r="AB124" i="1"/>
  <c r="CY123" i="1"/>
  <c r="X123" i="1" s="1"/>
  <c r="W122" i="1"/>
  <c r="AB122" i="1"/>
  <c r="CP108" i="1"/>
  <c r="O108" i="1" s="1"/>
  <c r="CY104" i="1"/>
  <c r="X104" i="1" s="1"/>
  <c r="CS98" i="1"/>
  <c r="R98" i="1" s="1"/>
  <c r="CY98" i="1" s="1"/>
  <c r="X98" i="1" s="1"/>
  <c r="AD98" i="1"/>
  <c r="CR98" i="1" s="1"/>
  <c r="Q98" i="1" s="1"/>
  <c r="CP98" i="1" s="1"/>
  <c r="O98" i="1" s="1"/>
  <c r="CS129" i="1"/>
  <c r="R129" i="1" s="1"/>
  <c r="CZ129" i="1" s="1"/>
  <c r="Y129" i="1" s="1"/>
  <c r="AD129" i="1"/>
  <c r="CR129" i="1" s="1"/>
  <c r="Q129" i="1" s="1"/>
  <c r="W128" i="1"/>
  <c r="S128" i="1"/>
  <c r="AB128" i="1"/>
  <c r="CY126" i="1"/>
  <c r="X126" i="1" s="1"/>
  <c r="CZ124" i="1"/>
  <c r="Y124" i="1" s="1"/>
  <c r="U122" i="1"/>
  <c r="Q122" i="1"/>
  <c r="CP122" i="1" s="1"/>
  <c r="O122" i="1" s="1"/>
  <c r="GX118" i="1"/>
  <c r="T118" i="1"/>
  <c r="CQ117" i="1"/>
  <c r="P117" i="1" s="1"/>
  <c r="CP117" i="1" s="1"/>
  <c r="O117" i="1" s="1"/>
  <c r="AB117" i="1"/>
  <c r="CR116" i="1"/>
  <c r="Q116" i="1" s="1"/>
  <c r="CP116" i="1" s="1"/>
  <c r="O116" i="1" s="1"/>
  <c r="AB116" i="1"/>
  <c r="CD133" i="1"/>
  <c r="CS104" i="1"/>
  <c r="R104" i="1" s="1"/>
  <c r="CZ104" i="1" s="1"/>
  <c r="Y104" i="1" s="1"/>
  <c r="AD104" i="1"/>
  <c r="CR104" i="1" s="1"/>
  <c r="Q104" i="1" s="1"/>
  <c r="AB102" i="1"/>
  <c r="AB93" i="1"/>
  <c r="CQ93" i="1"/>
  <c r="P93" i="1" s="1"/>
  <c r="AO133" i="1"/>
  <c r="CQ125" i="1"/>
  <c r="P125" i="1" s="1"/>
  <c r="CP125" i="1" s="1"/>
  <c r="O125" i="1" s="1"/>
  <c r="CQ123" i="1"/>
  <c r="P123" i="1" s="1"/>
  <c r="CP123" i="1" s="1"/>
  <c r="O123" i="1" s="1"/>
  <c r="CS121" i="1"/>
  <c r="R121" i="1" s="1"/>
  <c r="CY121" i="1" s="1"/>
  <c r="X121" i="1" s="1"/>
  <c r="CQ119" i="1"/>
  <c r="CS117" i="1"/>
  <c r="R117" i="1" s="1"/>
  <c r="CY117" i="1" s="1"/>
  <c r="X117" i="1" s="1"/>
  <c r="CX160" i="3"/>
  <c r="CX164" i="3"/>
  <c r="CX168" i="3"/>
  <c r="CX159" i="3"/>
  <c r="CX161" i="3"/>
  <c r="CX167" i="3"/>
  <c r="CX166" i="3"/>
  <c r="CX163" i="3"/>
  <c r="CX165" i="3"/>
  <c r="CX162" i="3"/>
  <c r="AB113" i="1"/>
  <c r="CQ113" i="1"/>
  <c r="P113" i="1" s="1"/>
  <c r="CP113" i="1" s="1"/>
  <c r="O113" i="1" s="1"/>
  <c r="CS111" i="1"/>
  <c r="R111" i="1" s="1"/>
  <c r="CZ111" i="1" s="1"/>
  <c r="Y111" i="1" s="1"/>
  <c r="AD111" i="1"/>
  <c r="CR111" i="1" s="1"/>
  <c r="Q111" i="1" s="1"/>
  <c r="S110" i="1"/>
  <c r="AB110" i="1"/>
  <c r="CX114" i="3"/>
  <c r="CX118" i="3"/>
  <c r="CX113" i="3"/>
  <c r="CX117" i="3"/>
  <c r="CX121" i="3"/>
  <c r="CX112" i="3"/>
  <c r="CX116" i="3"/>
  <c r="CX120" i="3"/>
  <c r="CX119" i="3"/>
  <c r="CX115" i="3"/>
  <c r="I109" i="1"/>
  <c r="T109" i="1" s="1"/>
  <c r="CX102" i="3"/>
  <c r="CX106" i="3"/>
  <c r="CX110" i="3"/>
  <c r="CX101" i="3"/>
  <c r="CX105" i="3"/>
  <c r="CX109" i="3"/>
  <c r="CX104" i="3"/>
  <c r="CX108" i="3"/>
  <c r="CX111" i="3"/>
  <c r="CX107" i="3"/>
  <c r="CX103" i="3"/>
  <c r="I107" i="1"/>
  <c r="V107" i="1" s="1"/>
  <c r="AB104" i="1"/>
  <c r="CQ104" i="1"/>
  <c r="P104" i="1" s="1"/>
  <c r="CP104" i="1" s="1"/>
  <c r="O104" i="1" s="1"/>
  <c r="CP99" i="1"/>
  <c r="O99" i="1" s="1"/>
  <c r="CZ98" i="1"/>
  <c r="Y98" i="1" s="1"/>
  <c r="CP94" i="1"/>
  <c r="O94" i="1" s="1"/>
  <c r="CZ93" i="1"/>
  <c r="Y93" i="1" s="1"/>
  <c r="AB150" i="5" s="1"/>
  <c r="CY93" i="1"/>
  <c r="X93" i="1" s="1"/>
  <c r="AA150" i="5" s="1"/>
  <c r="CY90" i="1"/>
  <c r="X90" i="1" s="1"/>
  <c r="CZ90" i="1"/>
  <c r="Y90" i="1" s="1"/>
  <c r="CX58" i="3"/>
  <c r="CX62" i="3"/>
  <c r="CX57" i="3"/>
  <c r="CX61" i="3"/>
  <c r="CX60" i="3"/>
  <c r="CX64" i="3"/>
  <c r="CX63" i="3"/>
  <c r="CX59" i="3"/>
  <c r="CS88" i="1"/>
  <c r="R88" i="1" s="1"/>
  <c r="CY88" i="1" s="1"/>
  <c r="X88" i="1" s="1"/>
  <c r="AD88" i="1"/>
  <c r="CR88" i="1" s="1"/>
  <c r="Q88" i="1" s="1"/>
  <c r="CP88" i="1"/>
  <c r="O88" i="1" s="1"/>
  <c r="CY87" i="1"/>
  <c r="X87" i="1" s="1"/>
  <c r="CZ87" i="1"/>
  <c r="Y87" i="1" s="1"/>
  <c r="GO84" i="1"/>
  <c r="GM84" i="1"/>
  <c r="GN80" i="1"/>
  <c r="GM80" i="1"/>
  <c r="CZ77" i="1"/>
  <c r="Y77" i="1" s="1"/>
  <c r="W116" i="1"/>
  <c r="S116" i="1"/>
  <c r="AB111" i="1"/>
  <c r="CQ111" i="1"/>
  <c r="P111" i="1" s="1"/>
  <c r="CP111" i="1" s="1"/>
  <c r="O111" i="1" s="1"/>
  <c r="CY111" i="1"/>
  <c r="X111" i="1" s="1"/>
  <c r="CS109" i="1"/>
  <c r="R109" i="1" s="1"/>
  <c r="AD109" i="1"/>
  <c r="CR109" i="1" s="1"/>
  <c r="CS107" i="1"/>
  <c r="AD107" i="1"/>
  <c r="CR107" i="1" s="1"/>
  <c r="Q107" i="1" s="1"/>
  <c r="CS105" i="1"/>
  <c r="R105" i="1" s="1"/>
  <c r="CY105" i="1" s="1"/>
  <c r="X105" i="1" s="1"/>
  <c r="AD105" i="1"/>
  <c r="CR105" i="1" s="1"/>
  <c r="Q105" i="1" s="1"/>
  <c r="CS103" i="1"/>
  <c r="R103" i="1" s="1"/>
  <c r="CZ103" i="1" s="1"/>
  <c r="Y103" i="1" s="1"/>
  <c r="AD103" i="1"/>
  <c r="CR103" i="1" s="1"/>
  <c r="Q103" i="1" s="1"/>
  <c r="CR96" i="1"/>
  <c r="Q96" i="1" s="1"/>
  <c r="AB96" i="1"/>
  <c r="AB89" i="1"/>
  <c r="CR89" i="1"/>
  <c r="Q89" i="1" s="1"/>
  <c r="CY85" i="1"/>
  <c r="X85" i="1" s="1"/>
  <c r="CZ85" i="1"/>
  <c r="Y85" i="1" s="1"/>
  <c r="CP82" i="1"/>
  <c r="O82" i="1" s="1"/>
  <c r="BC133" i="1"/>
  <c r="CX184" i="3"/>
  <c r="CX188" i="3"/>
  <c r="CX187" i="3"/>
  <c r="CX186" i="3"/>
  <c r="CX185" i="3"/>
  <c r="CX180" i="3"/>
  <c r="CX183" i="3"/>
  <c r="CX182" i="3"/>
  <c r="CX181" i="3"/>
  <c r="CX172" i="3"/>
  <c r="CX169" i="3"/>
  <c r="CX176" i="3"/>
  <c r="CX175" i="3"/>
  <c r="CX179" i="3"/>
  <c r="CX171" i="3"/>
  <c r="CX174" i="3"/>
  <c r="CX178" i="3"/>
  <c r="CX170" i="3"/>
  <c r="CX177" i="3"/>
  <c r="CX173" i="3"/>
  <c r="I119" i="1"/>
  <c r="U119" i="1" s="1"/>
  <c r="CS115" i="1"/>
  <c r="R115" i="1" s="1"/>
  <c r="CY115" i="1" s="1"/>
  <c r="X115" i="1" s="1"/>
  <c r="AD115" i="1"/>
  <c r="CR115" i="1" s="1"/>
  <c r="Q115" i="1" s="1"/>
  <c r="W114" i="1"/>
  <c r="S114" i="1"/>
  <c r="CP114" i="1" s="1"/>
  <c r="O114" i="1" s="1"/>
  <c r="AB114" i="1"/>
  <c r="Q110" i="1"/>
  <c r="I110" i="1"/>
  <c r="P110" i="1" s="1"/>
  <c r="CP110" i="1" s="1"/>
  <c r="O110" i="1" s="1"/>
  <c r="AB109" i="1"/>
  <c r="CQ109" i="1"/>
  <c r="W108" i="1"/>
  <c r="S108" i="1"/>
  <c r="AB108" i="1"/>
  <c r="CQ107" i="1"/>
  <c r="P107" i="1" s="1"/>
  <c r="W106" i="1"/>
  <c r="S106" i="1"/>
  <c r="AB106" i="1"/>
  <c r="AB105" i="1"/>
  <c r="CQ105" i="1"/>
  <c r="P105" i="1" s="1"/>
  <c r="CS102" i="1"/>
  <c r="R102" i="1" s="1"/>
  <c r="CY102" i="1" s="1"/>
  <c r="X102" i="1" s="1"/>
  <c r="AD102" i="1"/>
  <c r="CR102" i="1" s="1"/>
  <c r="Q102" i="1" s="1"/>
  <c r="S96" i="1"/>
  <c r="CP90" i="1"/>
  <c r="O90" i="1" s="1"/>
  <c r="CS89" i="1"/>
  <c r="R89" i="1" s="1"/>
  <c r="CY83" i="1"/>
  <c r="X83" i="1" s="1"/>
  <c r="CZ83" i="1"/>
  <c r="Y83" i="1" s="1"/>
  <c r="CZ78" i="1"/>
  <c r="Y78" i="1" s="1"/>
  <c r="CY78" i="1"/>
  <c r="X78" i="1" s="1"/>
  <c r="CQ103" i="1"/>
  <c r="P103" i="1" s="1"/>
  <c r="CQ102" i="1"/>
  <c r="P102" i="1" s="1"/>
  <c r="CP102" i="1" s="1"/>
  <c r="O102" i="1" s="1"/>
  <c r="CQ101" i="1"/>
  <c r="P101" i="1" s="1"/>
  <c r="CP101" i="1" s="1"/>
  <c r="O101" i="1" s="1"/>
  <c r="T97" i="1"/>
  <c r="W97" i="1"/>
  <c r="S97" i="1"/>
  <c r="P96" i="1"/>
  <c r="CQ95" i="1"/>
  <c r="P95" i="1" s="1"/>
  <c r="CP95" i="1" s="1"/>
  <c r="O95" i="1" s="1"/>
  <c r="AB94" i="1"/>
  <c r="CP92" i="1"/>
  <c r="O92" i="1" s="1"/>
  <c r="CQ91" i="1"/>
  <c r="P91" i="1" s="1"/>
  <c r="CP91" i="1" s="1"/>
  <c r="O91" i="1" s="1"/>
  <c r="CX66" i="3"/>
  <c r="CX70" i="3"/>
  <c r="CX65" i="3"/>
  <c r="CX69" i="3"/>
  <c r="CX68" i="3"/>
  <c r="CX71" i="3"/>
  <c r="CX67" i="3"/>
  <c r="CQ87" i="1"/>
  <c r="P87" i="1" s="1"/>
  <c r="CP87" i="1" s="1"/>
  <c r="O87" i="1" s="1"/>
  <c r="AB87" i="1"/>
  <c r="CQ83" i="1"/>
  <c r="P83" i="1" s="1"/>
  <c r="CP83" i="1" s="1"/>
  <c r="O83" i="1" s="1"/>
  <c r="AB83" i="1"/>
  <c r="CS79" i="1"/>
  <c r="R79" i="1" s="1"/>
  <c r="CZ79" i="1" s="1"/>
  <c r="Y79" i="1" s="1"/>
  <c r="AD79" i="1"/>
  <c r="CR79" i="1" s="1"/>
  <c r="Q79" i="1" s="1"/>
  <c r="CZ101" i="1"/>
  <c r="Y101" i="1" s="1"/>
  <c r="AB98" i="1"/>
  <c r="T96" i="1"/>
  <c r="CZ95" i="1"/>
  <c r="Y95" i="1" s="1"/>
  <c r="CZ91" i="1"/>
  <c r="Y91" i="1" s="1"/>
  <c r="P89" i="1"/>
  <c r="CP89" i="1" s="1"/>
  <c r="O89" i="1" s="1"/>
  <c r="AB88" i="1"/>
  <c r="CY81" i="1"/>
  <c r="X81" i="1" s="1"/>
  <c r="CS81" i="1"/>
  <c r="R81" i="1" s="1"/>
  <c r="CZ81" i="1" s="1"/>
  <c r="Y81" i="1" s="1"/>
  <c r="AD81" i="1"/>
  <c r="CR81" i="1" s="1"/>
  <c r="Q81" i="1" s="1"/>
  <c r="CP81" i="1" s="1"/>
  <c r="O81" i="1" s="1"/>
  <c r="AB79" i="1"/>
  <c r="CR78" i="1"/>
  <c r="Q78" i="1" s="1"/>
  <c r="CP78" i="1" s="1"/>
  <c r="O78" i="1" s="1"/>
  <c r="AB78" i="1"/>
  <c r="CY75" i="1"/>
  <c r="X75" i="1" s="1"/>
  <c r="CZ75" i="1"/>
  <c r="Y75" i="1" s="1"/>
  <c r="AB75" i="1"/>
  <c r="CY70" i="1"/>
  <c r="X70" i="1" s="1"/>
  <c r="CX152" i="3"/>
  <c r="CX156" i="3"/>
  <c r="CX151" i="3"/>
  <c r="CX153" i="3"/>
  <c r="CX150" i="3"/>
  <c r="CX158" i="3"/>
  <c r="CX155" i="3"/>
  <c r="CX157" i="3"/>
  <c r="CX154" i="3"/>
  <c r="CX134" i="3"/>
  <c r="CX138" i="3"/>
  <c r="CX137" i="3"/>
  <c r="CX136" i="3"/>
  <c r="CX140" i="3"/>
  <c r="CX144" i="3"/>
  <c r="CX148" i="3"/>
  <c r="CX143" i="3"/>
  <c r="CX145" i="3"/>
  <c r="CX142" i="3"/>
  <c r="CX135" i="3"/>
  <c r="CX139" i="3"/>
  <c r="CX141" i="3"/>
  <c r="CX147" i="3"/>
  <c r="CX149" i="3"/>
  <c r="CX146" i="3"/>
  <c r="CX122" i="3"/>
  <c r="CX126" i="3"/>
  <c r="CX130" i="3"/>
  <c r="CX125" i="3"/>
  <c r="CX129" i="3"/>
  <c r="CX133" i="3"/>
  <c r="CX124" i="3"/>
  <c r="CX128" i="3"/>
  <c r="CX132" i="3"/>
  <c r="CX127" i="3"/>
  <c r="CX123" i="3"/>
  <c r="CX131" i="3"/>
  <c r="CY101" i="1"/>
  <c r="X101" i="1" s="1"/>
  <c r="AD100" i="1"/>
  <c r="CR100" i="1" s="1"/>
  <c r="Q100" i="1" s="1"/>
  <c r="CP100" i="1" s="1"/>
  <c r="O100" i="1" s="1"/>
  <c r="AB99" i="1"/>
  <c r="GX96" i="1"/>
  <c r="U96" i="1"/>
  <c r="CY95" i="1"/>
  <c r="X95" i="1" s="1"/>
  <c r="AB92" i="1"/>
  <c r="CY91" i="1"/>
  <c r="X91" i="1" s="1"/>
  <c r="T90" i="1"/>
  <c r="AB90" i="1"/>
  <c r="T89" i="1"/>
  <c r="W89" i="1"/>
  <c r="S89" i="1"/>
  <c r="CQ85" i="1"/>
  <c r="P85" i="1" s="1"/>
  <c r="CP85" i="1" s="1"/>
  <c r="O85" i="1" s="1"/>
  <c r="AB85" i="1"/>
  <c r="AB81" i="1"/>
  <c r="CP79" i="1"/>
  <c r="O79" i="1" s="1"/>
  <c r="CQ77" i="1"/>
  <c r="P77" i="1" s="1"/>
  <c r="CP77" i="1" s="1"/>
  <c r="O77" i="1" s="1"/>
  <c r="AB77" i="1"/>
  <c r="CY76" i="1"/>
  <c r="X76" i="1" s="1"/>
  <c r="CZ76" i="1"/>
  <c r="Y76" i="1" s="1"/>
  <c r="CP73" i="1"/>
  <c r="O73" i="1" s="1"/>
  <c r="CS77" i="1"/>
  <c r="R77" i="1" s="1"/>
  <c r="CY77" i="1" s="1"/>
  <c r="X77" i="1" s="1"/>
  <c r="CX22" i="3"/>
  <c r="CX23" i="3"/>
  <c r="GX75" i="1"/>
  <c r="T75" i="1"/>
  <c r="CR73" i="1"/>
  <c r="Q73" i="1" s="1"/>
  <c r="AB73" i="1"/>
  <c r="GX71" i="1"/>
  <c r="U71" i="1"/>
  <c r="Q71" i="1"/>
  <c r="CP71" i="1" s="1"/>
  <c r="O71" i="1" s="1"/>
  <c r="U70" i="1"/>
  <c r="V70" i="1"/>
  <c r="Q70" i="1"/>
  <c r="CZ69" i="1"/>
  <c r="Y69" i="1" s="1"/>
  <c r="AH32" i="1"/>
  <c r="AB28" i="1"/>
  <c r="CX90" i="3"/>
  <c r="CX94" i="3"/>
  <c r="CX98" i="3"/>
  <c r="CX93" i="3"/>
  <c r="CX97" i="3"/>
  <c r="CX92" i="3"/>
  <c r="CX96" i="3"/>
  <c r="CX100" i="3"/>
  <c r="CX95" i="3"/>
  <c r="CX91" i="3"/>
  <c r="CX99" i="3"/>
  <c r="CX78" i="3"/>
  <c r="CX82" i="3"/>
  <c r="CX86" i="3"/>
  <c r="CX81" i="3"/>
  <c r="CX85" i="3"/>
  <c r="CX89" i="3"/>
  <c r="CX80" i="3"/>
  <c r="CX84" i="3"/>
  <c r="CX88" i="3"/>
  <c r="CX79" i="3"/>
  <c r="CX87" i="3"/>
  <c r="CX83" i="3"/>
  <c r="CX74" i="3"/>
  <c r="CX73" i="3"/>
  <c r="CX77" i="3"/>
  <c r="CX76" i="3"/>
  <c r="CX75" i="3"/>
  <c r="CX54" i="3"/>
  <c r="CX56" i="3"/>
  <c r="CX55" i="3"/>
  <c r="CX50" i="3"/>
  <c r="CX49" i="3"/>
  <c r="CX53" i="3"/>
  <c r="CX48" i="3"/>
  <c r="CX52" i="3"/>
  <c r="CX47" i="3"/>
  <c r="CX51" i="3"/>
  <c r="CX38" i="3"/>
  <c r="CX42" i="3"/>
  <c r="CX46" i="3"/>
  <c r="CX37" i="3"/>
  <c r="CX41" i="3"/>
  <c r="CX45" i="3"/>
  <c r="CX36" i="3"/>
  <c r="CX40" i="3"/>
  <c r="CX44" i="3"/>
  <c r="CX43" i="3"/>
  <c r="CX39" i="3"/>
  <c r="CX26" i="3"/>
  <c r="CX25" i="3"/>
  <c r="CX24" i="3"/>
  <c r="CX27" i="3"/>
  <c r="CQ76" i="1"/>
  <c r="P76" i="1" s="1"/>
  <c r="CP76" i="1" s="1"/>
  <c r="O76" i="1" s="1"/>
  <c r="AB76" i="1"/>
  <c r="CY72" i="1"/>
  <c r="X72" i="1" s="1"/>
  <c r="CQ70" i="1"/>
  <c r="P70" i="1" s="1"/>
  <c r="AB70" i="1"/>
  <c r="AO26" i="1"/>
  <c r="F36" i="1"/>
  <c r="AF32" i="1"/>
  <c r="CZ28" i="1"/>
  <c r="Y28" i="1" s="1"/>
  <c r="AL32" i="1" s="1"/>
  <c r="CX34" i="3"/>
  <c r="CX33" i="3"/>
  <c r="CX32" i="3"/>
  <c r="CX31" i="3"/>
  <c r="CX35" i="3"/>
  <c r="CX30" i="3"/>
  <c r="CX29" i="3"/>
  <c r="CX28" i="3"/>
  <c r="CP75" i="1"/>
  <c r="O75" i="1" s="1"/>
  <c r="CQ74" i="1"/>
  <c r="P74" i="1" s="1"/>
  <c r="CP74" i="1" s="1"/>
  <c r="O74" i="1" s="1"/>
  <c r="AB74" i="1"/>
  <c r="CZ73" i="1"/>
  <c r="Y73" i="1" s="1"/>
  <c r="CS72" i="1"/>
  <c r="R72" i="1" s="1"/>
  <c r="CZ72" i="1" s="1"/>
  <c r="Y72" i="1" s="1"/>
  <c r="AD72" i="1"/>
  <c r="W71" i="1"/>
  <c r="S71" i="1"/>
  <c r="AB71" i="1"/>
  <c r="GX70" i="1"/>
  <c r="T70" i="1"/>
  <c r="CR69" i="1"/>
  <c r="Q69" i="1" s="1"/>
  <c r="AB69" i="1"/>
  <c r="CX21" i="3"/>
  <c r="CX20" i="3"/>
  <c r="CS74" i="1"/>
  <c r="R74" i="1" s="1"/>
  <c r="CY74" i="1" s="1"/>
  <c r="X74" i="1" s="1"/>
  <c r="CS70" i="1"/>
  <c r="R70" i="1" s="1"/>
  <c r="BY26" i="1"/>
  <c r="AP32" i="1"/>
  <c r="CP30" i="1"/>
  <c r="O30" i="1" s="1"/>
  <c r="CZ29" i="1"/>
  <c r="Y29" i="1" s="1"/>
  <c r="AG32" i="1"/>
  <c r="CX6" i="3"/>
  <c r="CX10" i="3"/>
  <c r="CX14" i="3"/>
  <c r="CX18" i="3"/>
  <c r="CX5" i="3"/>
  <c r="CX9" i="3"/>
  <c r="CX13" i="3"/>
  <c r="CX17" i="3"/>
  <c r="CX8" i="3"/>
  <c r="CX12" i="3"/>
  <c r="CX16" i="3"/>
  <c r="CX15" i="3"/>
  <c r="CX11" i="3"/>
  <c r="CX7" i="3"/>
  <c r="AZ32" i="1"/>
  <c r="CY30" i="1"/>
  <c r="X30" i="1" s="1"/>
  <c r="CZ30" i="1"/>
  <c r="Y30" i="1" s="1"/>
  <c r="AB30" i="1"/>
  <c r="CJ32" i="1"/>
  <c r="AJ32" i="1"/>
  <c r="CC26" i="1"/>
  <c r="AT32" i="1"/>
  <c r="CR29" i="1"/>
  <c r="Q29" i="1" s="1"/>
  <c r="CP29" i="1" s="1"/>
  <c r="O29" i="1" s="1"/>
  <c r="AB29" i="1"/>
  <c r="AI32" i="1"/>
  <c r="CS28" i="1"/>
  <c r="R28" i="1" s="1"/>
  <c r="AE32" i="1" s="1"/>
  <c r="AD28" i="1"/>
  <c r="CR28" i="1" s="1"/>
  <c r="Q28" i="1" s="1"/>
  <c r="AD32" i="1" s="1"/>
  <c r="CX19" i="3"/>
  <c r="BC32" i="1"/>
  <c r="AU32" i="1"/>
  <c r="AQ32" i="1"/>
  <c r="CQ28" i="1"/>
  <c r="P28" i="1" s="1"/>
  <c r="CG32" i="1"/>
  <c r="BB32" i="1"/>
  <c r="CX2" i="3"/>
  <c r="CX1" i="3"/>
  <c r="CX4" i="3"/>
  <c r="K279" i="5" l="1"/>
  <c r="K268" i="5"/>
  <c r="V150" i="5"/>
  <c r="H150" i="5"/>
  <c r="X150" i="5"/>
  <c r="I151" i="5"/>
  <c r="I150" i="5"/>
  <c r="W150" i="5"/>
  <c r="I267" i="5" s="1"/>
  <c r="T145" i="5"/>
  <c r="G145" i="5"/>
  <c r="G149" i="5"/>
  <c r="CP93" i="1"/>
  <c r="O93" i="1" s="1"/>
  <c r="U150" i="5"/>
  <c r="I278" i="5"/>
  <c r="K150" i="5"/>
  <c r="Y150" i="5"/>
  <c r="K278" i="5" s="1"/>
  <c r="GO100" i="1"/>
  <c r="GM100" i="1"/>
  <c r="GN78" i="1"/>
  <c r="GM78" i="1"/>
  <c r="GO116" i="1"/>
  <c r="GO120" i="1"/>
  <c r="GM120" i="1"/>
  <c r="GN29" i="1"/>
  <c r="GM29" i="1"/>
  <c r="HD29" i="1" s="1"/>
  <c r="CM32" i="1" s="1"/>
  <c r="GM81" i="1"/>
  <c r="GN81" i="1"/>
  <c r="GN98" i="1"/>
  <c r="GM98" i="1"/>
  <c r="GO124" i="1"/>
  <c r="GM124" i="1"/>
  <c r="GN73" i="1"/>
  <c r="GM73" i="1"/>
  <c r="GM92" i="1"/>
  <c r="GN92" i="1"/>
  <c r="CY97" i="1"/>
  <c r="X97" i="1" s="1"/>
  <c r="CZ97" i="1"/>
  <c r="Y97" i="1" s="1"/>
  <c r="CY96" i="1"/>
  <c r="X96" i="1" s="1"/>
  <c r="CZ96" i="1"/>
  <c r="Y96" i="1" s="1"/>
  <c r="BC67" i="1"/>
  <c r="F149" i="1"/>
  <c r="GM113" i="1"/>
  <c r="GO125" i="1"/>
  <c r="GM125" i="1"/>
  <c r="W107" i="1"/>
  <c r="GM108" i="1"/>
  <c r="BZ67" i="1"/>
  <c r="AQ133" i="1"/>
  <c r="AQ166" i="1" s="1"/>
  <c r="CG133" i="1"/>
  <c r="S109" i="1"/>
  <c r="CY113" i="1"/>
  <c r="X113" i="1" s="1"/>
  <c r="GO113" i="1" s="1"/>
  <c r="CY122" i="1"/>
  <c r="X122" i="1" s="1"/>
  <c r="GM122" i="1" s="1"/>
  <c r="CZ122" i="1"/>
  <c r="Y122" i="1" s="1"/>
  <c r="GO122" i="1" s="1"/>
  <c r="CZ102" i="1"/>
  <c r="Y102" i="1" s="1"/>
  <c r="AQ26" i="1"/>
  <c r="F42" i="1"/>
  <c r="Q32" i="1"/>
  <c r="AD26" i="1"/>
  <c r="BA32" i="1"/>
  <c r="CJ26" i="1"/>
  <c r="F43" i="1"/>
  <c r="AZ26" i="1"/>
  <c r="AB72" i="1"/>
  <c r="CR72" i="1"/>
  <c r="Q72" i="1" s="1"/>
  <c r="CP72" i="1" s="1"/>
  <c r="O72" i="1" s="1"/>
  <c r="CY28" i="1"/>
  <c r="X28" i="1" s="1"/>
  <c r="AK32" i="1" s="1"/>
  <c r="U32" i="1"/>
  <c r="AH26" i="1"/>
  <c r="CZ74" i="1"/>
  <c r="Y74" i="1" s="1"/>
  <c r="GM74" i="1" s="1"/>
  <c r="CZ70" i="1"/>
  <c r="Y70" i="1" s="1"/>
  <c r="GM83" i="1"/>
  <c r="GO83" i="1"/>
  <c r="CP103" i="1"/>
  <c r="O103" i="1" s="1"/>
  <c r="CP97" i="1"/>
  <c r="O97" i="1" s="1"/>
  <c r="AB103" i="1"/>
  <c r="AB107" i="1"/>
  <c r="P109" i="1"/>
  <c r="CP109" i="1" s="1"/>
  <c r="O109" i="1" s="1"/>
  <c r="U110" i="1"/>
  <c r="CZ88" i="1"/>
  <c r="Y88" i="1" s="1"/>
  <c r="GN88" i="1" s="1"/>
  <c r="CY103" i="1"/>
  <c r="X103" i="1" s="1"/>
  <c r="R107" i="1"/>
  <c r="AE133" i="1" s="1"/>
  <c r="V109" i="1"/>
  <c r="AI133" i="1" s="1"/>
  <c r="CZ116" i="1"/>
  <c r="Y116" i="1" s="1"/>
  <c r="CY116" i="1"/>
  <c r="X116" i="1" s="1"/>
  <c r="GM116" i="1" s="1"/>
  <c r="GN99" i="1"/>
  <c r="GM99" i="1"/>
  <c r="W110" i="1"/>
  <c r="P119" i="1"/>
  <c r="AO67" i="1"/>
  <c r="AO166" i="1"/>
  <c r="F137" i="1"/>
  <c r="CZ128" i="1"/>
  <c r="Y128" i="1" s="1"/>
  <c r="CY128" i="1"/>
  <c r="X128" i="1" s="1"/>
  <c r="GO128" i="1" s="1"/>
  <c r="CZ105" i="1"/>
  <c r="Y105" i="1" s="1"/>
  <c r="V110" i="1"/>
  <c r="GM126" i="1"/>
  <c r="GO126" i="1"/>
  <c r="GX110" i="1"/>
  <c r="R119" i="1"/>
  <c r="GM121" i="1"/>
  <c r="GO121" i="1"/>
  <c r="CZ117" i="1"/>
  <c r="Y117" i="1" s="1"/>
  <c r="AB123" i="1"/>
  <c r="AB127" i="1"/>
  <c r="CY129" i="1"/>
  <c r="X129" i="1" s="1"/>
  <c r="GX119" i="1"/>
  <c r="W32" i="1"/>
  <c r="AJ26" i="1"/>
  <c r="Y32" i="1"/>
  <c r="AL26" i="1"/>
  <c r="GO102" i="1"/>
  <c r="GM102" i="1"/>
  <c r="U109" i="1"/>
  <c r="GX109" i="1"/>
  <c r="BB26" i="1"/>
  <c r="F45" i="1"/>
  <c r="BB166" i="1"/>
  <c r="AU26" i="1"/>
  <c r="F51" i="1"/>
  <c r="AT26" i="1"/>
  <c r="F50" i="1"/>
  <c r="GM76" i="1"/>
  <c r="GN76" i="1"/>
  <c r="GM77" i="1"/>
  <c r="GN77" i="1"/>
  <c r="GN95" i="1"/>
  <c r="GM95" i="1"/>
  <c r="CZ106" i="1"/>
  <c r="Y106" i="1" s="1"/>
  <c r="CY106" i="1"/>
  <c r="X106" i="1" s="1"/>
  <c r="GO82" i="1"/>
  <c r="GM82" i="1"/>
  <c r="AB100" i="1"/>
  <c r="GM104" i="1"/>
  <c r="GN104" i="1"/>
  <c r="GN93" i="1"/>
  <c r="GM93" i="1"/>
  <c r="AB119" i="1"/>
  <c r="W119" i="1"/>
  <c r="CP106" i="1"/>
  <c r="O106" i="1" s="1"/>
  <c r="T119" i="1"/>
  <c r="GO112" i="1"/>
  <c r="GM112" i="1"/>
  <c r="CY118" i="1"/>
  <c r="X118" i="1" s="1"/>
  <c r="CZ118" i="1"/>
  <c r="Y118" i="1" s="1"/>
  <c r="V119" i="1"/>
  <c r="BB67" i="1"/>
  <c r="F146" i="1"/>
  <c r="CZ127" i="1"/>
  <c r="Y127" i="1" s="1"/>
  <c r="GO127" i="1" s="1"/>
  <c r="CI133" i="1"/>
  <c r="CZ131" i="1"/>
  <c r="Y131" i="1" s="1"/>
  <c r="GM131" i="1" s="1"/>
  <c r="CP28" i="1"/>
  <c r="O28" i="1" s="1"/>
  <c r="AC32" i="1"/>
  <c r="AG26" i="1"/>
  <c r="T32" i="1"/>
  <c r="U107" i="1"/>
  <c r="AH133" i="1" s="1"/>
  <c r="GX107" i="1"/>
  <c r="CJ133" i="1" s="1"/>
  <c r="R32" i="1"/>
  <c r="AE26" i="1"/>
  <c r="GM30" i="1"/>
  <c r="HD30" i="1" s="1"/>
  <c r="GN30" i="1"/>
  <c r="S32" i="1"/>
  <c r="AF26" i="1"/>
  <c r="CP70" i="1"/>
  <c r="O70" i="1" s="1"/>
  <c r="GM85" i="1"/>
  <c r="GO85" i="1"/>
  <c r="CG26" i="1"/>
  <c r="AX32" i="1"/>
  <c r="BC26" i="1"/>
  <c r="F48" i="1"/>
  <c r="BC166" i="1"/>
  <c r="V32" i="1"/>
  <c r="AI26" i="1"/>
  <c r="AP26" i="1"/>
  <c r="F41" i="1"/>
  <c r="AP166" i="1"/>
  <c r="AD133" i="1"/>
  <c r="CY71" i="1"/>
  <c r="X71" i="1" s="1"/>
  <c r="GM71" i="1" s="1"/>
  <c r="CZ71" i="1"/>
  <c r="Y71" i="1" s="1"/>
  <c r="GM75" i="1"/>
  <c r="GO75" i="1"/>
  <c r="CY89" i="1"/>
  <c r="X89" i="1" s="1"/>
  <c r="GM89" i="1" s="1"/>
  <c r="CZ89" i="1"/>
  <c r="Y89" i="1" s="1"/>
  <c r="CY79" i="1"/>
  <c r="X79" i="1" s="1"/>
  <c r="GO79" i="1" s="1"/>
  <c r="GM87" i="1"/>
  <c r="GO87" i="1"/>
  <c r="GN91" i="1"/>
  <c r="GM91" i="1"/>
  <c r="CP96" i="1"/>
  <c r="O96" i="1" s="1"/>
  <c r="GO101" i="1"/>
  <c r="GM101" i="1"/>
  <c r="GM90" i="1"/>
  <c r="GN90" i="1"/>
  <c r="CP105" i="1"/>
  <c r="O105" i="1" s="1"/>
  <c r="CZ108" i="1"/>
  <c r="Y108" i="1" s="1"/>
  <c r="CY108" i="1"/>
  <c r="X108" i="1" s="1"/>
  <c r="GO108" i="1" s="1"/>
  <c r="R110" i="1"/>
  <c r="CZ110" i="1" s="1"/>
  <c r="Y110" i="1" s="1"/>
  <c r="T110" i="1"/>
  <c r="CZ114" i="1"/>
  <c r="Y114" i="1" s="1"/>
  <c r="CY114" i="1"/>
  <c r="X114" i="1" s="1"/>
  <c r="GM114" i="1" s="1"/>
  <c r="Q109" i="1"/>
  <c r="GO111" i="1"/>
  <c r="GM111" i="1"/>
  <c r="CP69" i="1"/>
  <c r="O69" i="1" s="1"/>
  <c r="GM94" i="1"/>
  <c r="GN94" i="1"/>
  <c r="GO123" i="1"/>
  <c r="GM123" i="1"/>
  <c r="CD67" i="1"/>
  <c r="AU133" i="1"/>
  <c r="GM117" i="1"/>
  <c r="GO117" i="1"/>
  <c r="S119" i="1"/>
  <c r="S107" i="1"/>
  <c r="W109" i="1"/>
  <c r="AJ133" i="1" s="1"/>
  <c r="CP129" i="1"/>
  <c r="O129" i="1" s="1"/>
  <c r="T107" i="1"/>
  <c r="AG133" i="1" s="1"/>
  <c r="CP115" i="1"/>
  <c r="O115" i="1" s="1"/>
  <c r="CP118" i="1"/>
  <c r="O118" i="1" s="1"/>
  <c r="AP67" i="1"/>
  <c r="F142" i="1"/>
  <c r="K267" i="5" l="1"/>
  <c r="T150" i="5"/>
  <c r="G150" i="5"/>
  <c r="H267" i="5"/>
  <c r="I268" i="5"/>
  <c r="G267" i="5"/>
  <c r="G278" i="5"/>
  <c r="H278" i="5"/>
  <c r="I279" i="5"/>
  <c r="CJ67" i="1"/>
  <c r="BA133" i="1"/>
  <c r="AH67" i="1"/>
  <c r="U133" i="1"/>
  <c r="AI67" i="1"/>
  <c r="V133" i="1"/>
  <c r="AG67" i="1"/>
  <c r="T133" i="1"/>
  <c r="T166" i="1" s="1"/>
  <c r="AJ67" i="1"/>
  <c r="W133" i="1"/>
  <c r="AE67" i="1"/>
  <c r="R133" i="1"/>
  <c r="CY107" i="1"/>
  <c r="X107" i="1" s="1"/>
  <c r="CZ107" i="1"/>
  <c r="Y107" i="1" s="1"/>
  <c r="AU67" i="1"/>
  <c r="F152" i="1"/>
  <c r="GM105" i="1"/>
  <c r="GN105" i="1"/>
  <c r="F53" i="1"/>
  <c r="T26" i="1"/>
  <c r="GM128" i="1"/>
  <c r="CM26" i="1"/>
  <c r="BD32" i="1"/>
  <c r="GM118" i="1"/>
  <c r="GO118" i="1"/>
  <c r="CY119" i="1"/>
  <c r="X119" i="1" s="1"/>
  <c r="CZ119" i="1"/>
  <c r="Y119" i="1" s="1"/>
  <c r="GM96" i="1"/>
  <c r="GN96" i="1"/>
  <c r="GM79" i="1"/>
  <c r="AF133" i="1"/>
  <c r="AP22" i="1"/>
  <c r="F175" i="1"/>
  <c r="G16" i="2" s="1"/>
  <c r="G18" i="2" s="1"/>
  <c r="AP201" i="1"/>
  <c r="V26" i="1"/>
  <c r="F55" i="1"/>
  <c r="V166" i="1"/>
  <c r="AX26" i="1"/>
  <c r="F39" i="1"/>
  <c r="F47" i="1"/>
  <c r="S26" i="1"/>
  <c r="CI67" i="1"/>
  <c r="AZ133" i="1"/>
  <c r="GN89" i="1"/>
  <c r="CY110" i="1"/>
  <c r="X110" i="1" s="1"/>
  <c r="CP119" i="1"/>
  <c r="O119" i="1" s="1"/>
  <c r="GM72" i="1"/>
  <c r="GN72" i="1"/>
  <c r="BA26" i="1"/>
  <c r="F52" i="1"/>
  <c r="BA166" i="1"/>
  <c r="AQ67" i="1"/>
  <c r="F143" i="1"/>
  <c r="GM103" i="1"/>
  <c r="GN103" i="1"/>
  <c r="AC133" i="1"/>
  <c r="GO74" i="1"/>
  <c r="CP107" i="1"/>
  <c r="O107" i="1" s="1"/>
  <c r="AC26" i="1"/>
  <c r="CF32" i="1"/>
  <c r="CH32" i="1"/>
  <c r="P32" i="1"/>
  <c r="CE32" i="1"/>
  <c r="BB22" i="1"/>
  <c r="F179" i="1"/>
  <c r="BB201" i="1"/>
  <c r="W26" i="1"/>
  <c r="F56" i="1"/>
  <c r="W166" i="1"/>
  <c r="GM127" i="1"/>
  <c r="GM88" i="1"/>
  <c r="GN71" i="1"/>
  <c r="GO114" i="1"/>
  <c r="GM129" i="1"/>
  <c r="GN129" i="1"/>
  <c r="AD67" i="1"/>
  <c r="Q133" i="1"/>
  <c r="Y26" i="1"/>
  <c r="F59" i="1"/>
  <c r="AK26" i="1"/>
  <c r="X32" i="1"/>
  <c r="AQ22" i="1"/>
  <c r="F176" i="1"/>
  <c r="AQ201" i="1"/>
  <c r="CG67" i="1"/>
  <c r="AX133" i="1"/>
  <c r="AX166" i="1" s="1"/>
  <c r="GO115" i="1"/>
  <c r="GM115" i="1"/>
  <c r="GN131" i="1"/>
  <c r="GN69" i="1"/>
  <c r="GM69" i="1"/>
  <c r="AB133" i="1"/>
  <c r="BC22" i="1"/>
  <c r="BC201" i="1"/>
  <c r="F182" i="1"/>
  <c r="GM70" i="1"/>
  <c r="GO70" i="1"/>
  <c r="R26" i="1"/>
  <c r="F46" i="1"/>
  <c r="R166" i="1"/>
  <c r="AB32" i="1"/>
  <c r="GM28" i="1"/>
  <c r="CA32" i="1" s="1"/>
  <c r="GN28" i="1"/>
  <c r="CB32" i="1" s="1"/>
  <c r="GM106" i="1"/>
  <c r="GO106" i="1"/>
  <c r="AK133" i="1"/>
  <c r="AU166" i="1"/>
  <c r="AO22" i="1"/>
  <c r="F170" i="1"/>
  <c r="AO201" i="1"/>
  <c r="GM97" i="1"/>
  <c r="GO97" i="1"/>
  <c r="U26" i="1"/>
  <c r="F54" i="1"/>
  <c r="Q26" i="1"/>
  <c r="F44" i="1"/>
  <c r="Q166" i="1"/>
  <c r="CY109" i="1"/>
  <c r="X109" i="1" s="1"/>
  <c r="GO109" i="1" s="1"/>
  <c r="CZ109" i="1"/>
  <c r="Y109" i="1" s="1"/>
  <c r="AL133" i="1" s="1"/>
  <c r="AL67" i="1" l="1"/>
  <c r="Y133" i="1"/>
  <c r="T22" i="1"/>
  <c r="F187" i="1"/>
  <c r="T201" i="1"/>
  <c r="AX22" i="1"/>
  <c r="AX201" i="1"/>
  <c r="F173" i="1"/>
  <c r="AC67" i="1"/>
  <c r="CH133" i="1"/>
  <c r="CF133" i="1"/>
  <c r="P133" i="1"/>
  <c r="P166" i="1" s="1"/>
  <c r="CE133" i="1"/>
  <c r="AP18" i="1"/>
  <c r="F210" i="1"/>
  <c r="U67" i="1"/>
  <c r="F155" i="1"/>
  <c r="R22" i="1"/>
  <c r="F180" i="1"/>
  <c r="R201" i="1"/>
  <c r="AB67" i="1"/>
  <c r="O133" i="1"/>
  <c r="AQ18" i="1"/>
  <c r="F211" i="1"/>
  <c r="CE26" i="1"/>
  <c r="AV32" i="1"/>
  <c r="BA22" i="1"/>
  <c r="F186" i="1"/>
  <c r="BA201" i="1"/>
  <c r="AZ67" i="1"/>
  <c r="F144" i="1"/>
  <c r="AZ166" i="1"/>
  <c r="V22" i="1"/>
  <c r="F189" i="1"/>
  <c r="V201" i="1"/>
  <c r="W67" i="1"/>
  <c r="F157" i="1"/>
  <c r="V67" i="1"/>
  <c r="F156" i="1"/>
  <c r="F58" i="1"/>
  <c r="X26" i="1"/>
  <c r="U166" i="1"/>
  <c r="AU22" i="1"/>
  <c r="AU201" i="1"/>
  <c r="F185" i="1"/>
  <c r="AS32" i="1"/>
  <c r="CB26" i="1"/>
  <c r="GM109" i="1"/>
  <c r="BB18" i="1"/>
  <c r="F214" i="1"/>
  <c r="F35" i="1"/>
  <c r="P26" i="1"/>
  <c r="GO107" i="1"/>
  <c r="GM107" i="1"/>
  <c r="GO119" i="1"/>
  <c r="GM119" i="1"/>
  <c r="CA133" i="1" s="1"/>
  <c r="BA67" i="1"/>
  <c r="F153" i="1"/>
  <c r="O32" i="1"/>
  <c r="AB26" i="1"/>
  <c r="AW32" i="1"/>
  <c r="CF26" i="1"/>
  <c r="Q22" i="1"/>
  <c r="Q201" i="1"/>
  <c r="F178" i="1"/>
  <c r="AO18" i="1"/>
  <c r="F205" i="1"/>
  <c r="AK67" i="1"/>
  <c r="X133" i="1"/>
  <c r="X166" i="1" s="1"/>
  <c r="CA26" i="1"/>
  <c r="AR32" i="1"/>
  <c r="BC18" i="1"/>
  <c r="F217" i="1"/>
  <c r="CB133" i="1"/>
  <c r="AX67" i="1"/>
  <c r="F140" i="1"/>
  <c r="Q67" i="1"/>
  <c r="F145" i="1"/>
  <c r="W22" i="1"/>
  <c r="W201" i="1"/>
  <c r="F190" i="1"/>
  <c r="CH26" i="1"/>
  <c r="AY32" i="1"/>
  <c r="GO110" i="1"/>
  <c r="CC133" i="1" s="1"/>
  <c r="GM110" i="1"/>
  <c r="AF67" i="1"/>
  <c r="S133" i="1"/>
  <c r="F57" i="1"/>
  <c r="BD26" i="1"/>
  <c r="BD166" i="1"/>
  <c r="R67" i="1"/>
  <c r="F147" i="1"/>
  <c r="T67" i="1"/>
  <c r="F154" i="1"/>
  <c r="CC67" i="1" l="1"/>
  <c r="AT133" i="1"/>
  <c r="X22" i="1"/>
  <c r="F192" i="1"/>
  <c r="H282" i="5" s="1"/>
  <c r="X201" i="1"/>
  <c r="CA67" i="1"/>
  <c r="AR133" i="1"/>
  <c r="U22" i="1"/>
  <c r="F188" i="1"/>
  <c r="U201" i="1"/>
  <c r="AZ22" i="1"/>
  <c r="F177" i="1"/>
  <c r="AZ201" i="1"/>
  <c r="R18" i="1"/>
  <c r="F215" i="1"/>
  <c r="P67" i="1"/>
  <c r="F136" i="1"/>
  <c r="S67" i="1"/>
  <c r="F148" i="1"/>
  <c r="S166" i="1"/>
  <c r="AY26" i="1"/>
  <c r="F40" i="1"/>
  <c r="F60" i="1"/>
  <c r="F61" i="1" s="1"/>
  <c r="AR26" i="1"/>
  <c r="AR166" i="1"/>
  <c r="F34" i="1"/>
  <c r="O26" i="1"/>
  <c r="O166" i="1"/>
  <c r="H16" i="2"/>
  <c r="H18" i="2" s="1"/>
  <c r="V18" i="1"/>
  <c r="F224" i="1"/>
  <c r="CF67" i="1"/>
  <c r="AW133" i="1"/>
  <c r="AX18" i="1"/>
  <c r="F208" i="1"/>
  <c r="Q18" i="1"/>
  <c r="F213" i="1"/>
  <c r="AS26" i="1"/>
  <c r="F49" i="1"/>
  <c r="BD22" i="1"/>
  <c r="F191" i="1"/>
  <c r="BD201" i="1"/>
  <c r="AU18" i="1"/>
  <c r="F220" i="1"/>
  <c r="AV26" i="1"/>
  <c r="F37" i="1"/>
  <c r="O67" i="1"/>
  <c r="F135" i="1"/>
  <c r="CH67" i="1"/>
  <c r="AY133" i="1"/>
  <c r="AY166" i="1" s="1"/>
  <c r="Y67" i="1"/>
  <c r="F160" i="1"/>
  <c r="H272" i="5" s="1"/>
  <c r="Y166" i="1"/>
  <c r="W18" i="1"/>
  <c r="F225" i="1"/>
  <c r="P22" i="1"/>
  <c r="F169" i="1"/>
  <c r="P201" i="1"/>
  <c r="CB67" i="1"/>
  <c r="AS133" i="1"/>
  <c r="X67" i="1"/>
  <c r="F159" i="1"/>
  <c r="H271" i="5" s="1"/>
  <c r="AW26" i="1"/>
  <c r="F38" i="1"/>
  <c r="AW166" i="1"/>
  <c r="BA18" i="1"/>
  <c r="F221" i="1"/>
  <c r="CE67" i="1"/>
  <c r="AV133" i="1"/>
  <c r="T18" i="1"/>
  <c r="F222" i="1"/>
  <c r="AY22" i="1" l="1"/>
  <c r="AY201" i="1"/>
  <c r="F174" i="1"/>
  <c r="BD18" i="1"/>
  <c r="F226" i="1"/>
  <c r="S22" i="1"/>
  <c r="S201" i="1"/>
  <c r="F181" i="1"/>
  <c r="J16" i="2" s="1"/>
  <c r="J18" i="2" s="1"/>
  <c r="AS67" i="1"/>
  <c r="F150" i="1"/>
  <c r="AR67" i="1"/>
  <c r="F161" i="1"/>
  <c r="AW22" i="1"/>
  <c r="F172" i="1"/>
  <c r="AW201" i="1"/>
  <c r="AR22" i="1"/>
  <c r="AR201" i="1"/>
  <c r="F194" i="1"/>
  <c r="U18" i="1"/>
  <c r="F223" i="1"/>
  <c r="I14" i="5" s="1"/>
  <c r="AT67" i="1"/>
  <c r="F151" i="1"/>
  <c r="AT166" i="1"/>
  <c r="AV67" i="1"/>
  <c r="F138" i="1"/>
  <c r="Y22" i="1"/>
  <c r="F193" i="1"/>
  <c r="H283" i="5" s="1"/>
  <c r="Y201" i="1"/>
  <c r="F62" i="1"/>
  <c r="F63" i="1"/>
  <c r="AW67" i="1"/>
  <c r="F139" i="1"/>
  <c r="P18" i="1"/>
  <c r="F204" i="1"/>
  <c r="AY67" i="1"/>
  <c r="F141" i="1"/>
  <c r="AV166" i="1"/>
  <c r="AS166" i="1"/>
  <c r="O22" i="1"/>
  <c r="O201" i="1"/>
  <c r="F168" i="1"/>
  <c r="AZ18" i="1"/>
  <c r="F212" i="1"/>
  <c r="X18" i="1"/>
  <c r="F227" i="1"/>
  <c r="F162" i="1" l="1"/>
  <c r="H274" i="5" s="1"/>
  <c r="H273" i="5"/>
  <c r="F195" i="1"/>
  <c r="H285" i="5" s="1"/>
  <c r="H284" i="5"/>
  <c r="AT22" i="1"/>
  <c r="AT201" i="1"/>
  <c r="F184" i="1"/>
  <c r="F16" i="2" s="1"/>
  <c r="F18" i="2" s="1"/>
  <c r="AW18" i="1"/>
  <c r="F207" i="1"/>
  <c r="S18" i="1"/>
  <c r="F216" i="1"/>
  <c r="I15" i="5" s="1"/>
  <c r="O18" i="1"/>
  <c r="F203" i="1"/>
  <c r="Y18" i="1"/>
  <c r="F228" i="1"/>
  <c r="F196" i="1"/>
  <c r="AY18" i="1"/>
  <c r="F209" i="1"/>
  <c r="F163" i="1"/>
  <c r="H275" i="5" s="1"/>
  <c r="AS22" i="1"/>
  <c r="F183" i="1"/>
  <c r="E16" i="2" s="1"/>
  <c r="AS201" i="1"/>
  <c r="AV22" i="1"/>
  <c r="F171" i="1"/>
  <c r="AV201" i="1"/>
  <c r="AR18" i="1"/>
  <c r="F229" i="1"/>
  <c r="F197" i="1" l="1"/>
  <c r="H287" i="5" s="1"/>
  <c r="I13" i="5" s="1"/>
  <c r="H286" i="5"/>
  <c r="F164" i="1"/>
  <c r="H276" i="5" s="1"/>
  <c r="E18" i="2"/>
  <c r="I16" i="2"/>
  <c r="I18" i="2" s="1"/>
  <c r="AT18" i="1"/>
  <c r="F219" i="1"/>
  <c r="AS18" i="1"/>
  <c r="F218" i="1"/>
  <c r="AV18" i="1"/>
  <c r="F206" i="1"/>
</calcChain>
</file>

<file path=xl/sharedStrings.xml><?xml version="1.0" encoding="utf-8"?>
<sst xmlns="http://schemas.openxmlformats.org/spreadsheetml/2006/main" count="5373" uniqueCount="719">
  <si>
    <t>Smeta.RU  (495) 974-1589</t>
  </si>
  <si>
    <t>_PS_</t>
  </si>
  <si>
    <t>Smeta.RU</t>
  </si>
  <si>
    <t/>
  </si>
  <si>
    <t>Новый объект_(Копия)_(Копия)</t>
  </si>
  <si>
    <t>ДК сортировка Освещение</t>
  </si>
  <si>
    <t>Сметные нормы списания</t>
  </si>
  <si>
    <t>Коды ценников</t>
  </si>
  <si>
    <t>ТСНБ Смоленской области 2014</t>
  </si>
  <si>
    <t>ТР для Версии 10: Центральные регионы (с уч. п-ма 2536-ИП/12/ГС от 27.11.12, 01/57049-ЮЛ от 27.04.2018) от 14.03.2019 г</t>
  </si>
  <si>
    <t>ТСНБ-2001 Смоленской области (редакция 2014 г)</t>
  </si>
  <si>
    <t>Новая локальная смета</t>
  </si>
  <si>
    <t>*1,25</t>
  </si>
  <si>
    <t>*1,15</t>
  </si>
  <si>
    <t>Поправка: МДС 81-35.2004, п.4.7</t>
  </si>
  <si>
    <t>Новый раздел</t>
  </si>
  <si>
    <t>1. Демонтажные работы</t>
  </si>
  <si>
    <t>1</t>
  </si>
  <si>
    <t>33-04-042-1</t>
  </si>
  <si>
    <t>Демонтаж опор ВЛ 0,38-10 кВ: без приставок одностоечных</t>
  </si>
  <si>
    <t>1 ОПОРА</t>
  </si>
  <si>
    <t>ТЕР Смоленской обл.,33-04-042-1 Пр. Минстроя России от 13.03.2015 № 171/пр</t>
  </si>
  <si>
    <t>Общестроительные работы</t>
  </si>
  <si>
    <t>Линии элекропередач</t>
  </si>
  <si>
    <t>ФЕР-33</t>
  </si>
  <si>
    <t>*0,85</t>
  </si>
  <si>
    <t>2</t>
  </si>
  <si>
    <t>пг01-01-01-043</t>
  </si>
  <si>
    <t>Погрузочные работы при автомобильных перевозках: мусора строительного с погрузкой экскаваторами емкостью ковша до 0,5 м3</t>
  </si>
  <si>
    <t>1 Т ГРУЗА</t>
  </si>
  <si>
    <t>ТЕР Смоленской обл.,пг01-01-01-043 Пр. Минстроя России от 13.03.2015 № 171/пр</t>
  </si>
  <si>
    <t>Погрузочно-разгрузочные работы</t>
  </si>
  <si>
    <t>Перевозка грузов , (ФССЦпр 2011-изм. № 4-6, раздел 1):  погрузочно-разгрузочные работы  (НР и СП в прям. затратах )</t>
  </si>
  <si>
    <t>ФССЦпр  пог. а/п (2011,изм. 4-6)</t>
  </si>
  <si>
    <t>3</t>
  </si>
  <si>
    <t>пг03-21-01-005</t>
  </si>
  <si>
    <t>Перевозка грузов автомобилями-самосвалами грузоподъемностью 10 т, работающих вне карьера, на расстояние: до 5 км I класс груза</t>
  </si>
  <si>
    <t>ТЕР Смоленской обл.,пг03-21-01-005 Пр. Минстроя России от 13.03.2015 № 171/пр</t>
  </si>
  <si>
    <t>Перевозка грузов авто/транспортом</t>
  </si>
  <si>
    <t>Перевозка грузов. Автомобильные перевозки  ( 2003 г., ч.1;  ФССЦпр-2011-изм. № 4-6 , раздел 3; )</t>
  </si>
  <si>
    <t>ФССЦ а/п (2003/2011 изм. 4-6)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</si>
  <si>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</si>
  <si>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</si>
  <si>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</si>
  <si>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</si>
  <si>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</si>
  <si>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</si>
  <si>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</si>
  <si>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</si>
  <si>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</si>
  <si>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</si>
  <si>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</si>
  <si>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</si>
  <si>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</si>
  <si>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</si>
  <si>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</si>
  <si>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</si>
  <si>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</si>
  <si>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</si>
  <si>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</si>
  <si>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</si>
  <si>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</si>
  <si>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</si>
  <si>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</si>
  <si>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</si>
  <si>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</si>
  <si>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</si>
  <si>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</si>
  <si>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</si>
  <si>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</si>
  <si>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</si>
  <si>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</si>
  <si>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</si>
  <si>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</si>
  <si>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</si>
  <si>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</si>
  <si>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</si>
  <si>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</si>
  <si>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</si>
  <si>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</si>
  <si>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</si>
  <si>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</si>
  <si>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</si>
  <si>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</si>
  <si>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</si>
  <si>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</si>
  <si>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</si>
  <si>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</si>
  <si>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</si>
  <si>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</si>
  <si>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</si>
  <si>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</si>
  <si>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</si>
  <si>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</si>
  <si>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</si>
  <si>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Итого10</t>
  </si>
  <si>
    <t>Индекс на 3 квартал 2020г. -8,21</t>
  </si>
  <si>
    <t>В</t>
  </si>
  <si>
    <t>НДС 20%</t>
  </si>
  <si>
    <t>авыф</t>
  </si>
  <si>
    <t>Всего по смете</t>
  </si>
  <si>
    <t>2. Монтажные работы</t>
  </si>
  <si>
    <t>4</t>
  </si>
  <si>
    <t>33-04-008-3</t>
  </si>
  <si>
    <t>Подвеска изолированных проводов ВЛ 0,38 кВ с помощью механизмов</t>
  </si>
  <si>
    <t>1 км изолированного провода с несколькими жилами при 30 опорах</t>
  </si>
  <si>
    <t>ТЕР Смоленской обл.,33-04-008-3 Пр. Минстроя России от 13.03.2015 № 171/пр</t>
  </si>
  <si>
    <t>4,1</t>
  </si>
  <si>
    <t>502-0878</t>
  </si>
  <si>
    <t>Провода самонесущие изолированные для воздушных линий электропередачи с алюминиевыми жилами марки СИП-4 4х16-0,6/1,0</t>
  </si>
  <si>
    <t>1000 м</t>
  </si>
  <si>
    <t>ТССЦ Смоленской обл.,502-0878 Пр. Минстроя России от 13.03.2015 № 171/пр</t>
  </si>
  <si>
    <t>1000 М</t>
  </si>
  <si>
    <t>Материалы монтажные</t>
  </si>
  <si>
    <t>Материалы и конструкции ( монтажные )  по ценникам и каталогам</t>
  </si>
  <si>
    <t>ФССЦм</t>
  </si>
  <si>
    <t>4,2</t>
  </si>
  <si>
    <t>111-0156</t>
  </si>
  <si>
    <t>Кронштейн анкерный (СИП), марка CA 1500</t>
  </si>
  <si>
    <t>шт.</t>
  </si>
  <si>
    <t>ТССЦ Смоленской обл.,111-0156 Пр. Минстроя России от 13.03.2015 № 171/пр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</si>
  <si>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</si>
  <si>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</si>
  <si>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</si>
  <si>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4,3</t>
  </si>
  <si>
    <t>111-3170</t>
  </si>
  <si>
    <t>Скрепа размером 20 мм NC20 (СИП)</t>
  </si>
  <si>
    <t>ТССЦ Смоленской обл.,111-3170 Пр. Минстроя России от 13.03.2015 № 171/пр</t>
  </si>
  <si>
    <t>4,4</t>
  </si>
  <si>
    <t>111-0142</t>
  </si>
  <si>
    <t>Зажим анкерный (СИП) PA 1500</t>
  </si>
  <si>
    <t>ТССЦ Смоленской обл.,111-0142 Пр. Минстроя России от 13.03.2015 № 171/пр</t>
  </si>
  <si>
    <t>4,5</t>
  </si>
  <si>
    <t>509-0181</t>
  </si>
  <si>
    <t>Зажимы К-СФ-1</t>
  </si>
  <si>
    <t>ТССЦ Смоленской обл.,509-0181 Пр. Минстроя России от 13.03.2015 № 171/пр</t>
  </si>
  <si>
    <t>4,6</t>
  </si>
  <si>
    <t>509-0455</t>
  </si>
  <si>
    <t>Соединитель алюминиевых и сталеалюминиевых проводов (СОАС) 062-3</t>
  </si>
  <si>
    <t>ТССЦ Смоленской обл.,509-0455 Пр. Минстроя России от 13.03.2015 № 171/пр</t>
  </si>
  <si>
    <t>5</t>
  </si>
  <si>
    <t>01-01-004-5</t>
  </si>
  <si>
    <t>Разработка грунта в отвал экскаваторами &lt;драглайн&gt; или &lt;обратная лопата&gt; с ковшом вместимостью: 0,25 м3, группа грунтов 2</t>
  </si>
  <si>
    <t>1000 м3 грунта</t>
  </si>
  <si>
    <t>ТЕР Смоленской обл.,01-01-004-5 Пр. Минстроя России от 13.03.2015 № 171/пр</t>
  </si>
  <si>
    <t>Земляные работы, выполняемые  механизированным способом</t>
  </si>
  <si>
    <t>ФЕР-01</t>
  </si>
  <si>
    <t>6</t>
  </si>
  <si>
    <t>01-01-033-1</t>
  </si>
  <si>
    <t>Засыпка траншей и котлованов с перемещением грунта до 5 м бульдозерами мощностью: 59 кВт (80 л.с.), группа грунтов 1</t>
  </si>
  <si>
    <t>ТЕР Смоленской обл.,01-01-033-1 Пр. Минстроя России от 13.03.2015 № 171/пр</t>
  </si>
  <si>
    <t>7</t>
  </si>
  <si>
    <t>01-02-005-1</t>
  </si>
  <si>
    <t>Уплотнение грунта пневматическими трамбовками, группа грунтов: 1-2</t>
  </si>
  <si>
    <t>100 м3 уплотненного грунта</t>
  </si>
  <si>
    <t>ТЕР Смоленской обл.,01-02-005-1 Пр. Минстроя России от 13.03.2015 № 171/пр</t>
  </si>
  <si>
    <t>8</t>
  </si>
  <si>
    <t>м08-02-142-1</t>
  </si>
  <si>
    <t>Устройство постели при одном кабеле в траншее</t>
  </si>
  <si>
    <t>100 М КАБЕЛЯ</t>
  </si>
  <si>
    <t>ТЕР Смоленской обл.,м08-02-142-1 Пр. Минстроя России от 13.03.2015 № 171/пр</t>
  </si>
  <si>
    <t>Монтажные работы</t>
  </si>
  <si>
    <t>Электромонтажные работы ,  отдел 01-03 : ( на АЭС  НР = 110% ) - (работы по упр. авиа.- движением:  СП=55% (  {АВИА}=1; обычные работы : СП=65 - {AВИА}=0), при работе на АЭС СП= 68% )</t>
  </si>
  <si>
    <t>мФЕР-08</t>
  </si>
  <si>
    <t>9</t>
  </si>
  <si>
    <t>408-0122</t>
  </si>
  <si>
    <t>Песок природный для строительных работ средний</t>
  </si>
  <si>
    <t>м3</t>
  </si>
  <si>
    <t>ТССЦ Смоленской обл.,408-0122 Пр. Минстроя России от 13.03.2015 № 171/пр</t>
  </si>
  <si>
    <t>10</t>
  </si>
  <si>
    <t>34-02-003-1</t>
  </si>
  <si>
    <t>Устройство трубопроводов из полиэтиленовых труб: до 2 отверстий</t>
  </si>
  <si>
    <t>1 канало-километр трубопровода</t>
  </si>
  <si>
    <t>ТЕР Смоленской обл.,34-02-003-1 Пр. Минстроя России от 13.03.2015 № 171/пр</t>
  </si>
  <si>
    <t>Сооружения связи , радиовещания и телевидения</t>
  </si>
  <si>
    <t>ФЕР-34</t>
  </si>
  <si>
    <t>10,1</t>
  </si>
  <si>
    <t>507-0546</t>
  </si>
  <si>
    <t>Трубы полиэтиленовые низкого давления (ПНД) с наружным диаметром 110 мм</t>
  </si>
  <si>
    <t>м</t>
  </si>
  <si>
    <t>ТССЦ Смоленской обл.,507-0546 Пр. Минстроя России от 13.03.2015 № 171/пр</t>
  </si>
  <si>
    <t>10,2</t>
  </si>
  <si>
    <t>507-2005</t>
  </si>
  <si>
    <t>Труба ПЭ 63 SDR 11 (Т), наружный диаметр 40 мм (ГОСТ 18599-2001)</t>
  </si>
  <si>
    <t>10 м</t>
  </si>
  <si>
    <t>ТССЦ Смоленской обл.,507-2005 Пр. Минстроя России от 13.03.2015 № 171/пр</t>
  </si>
  <si>
    <t>11</t>
  </si>
  <si>
    <t>м08-02-148-1</t>
  </si>
  <si>
    <t>Кабель до 35 кВ в проложенных трубах, блоках и коробах, масса 1 м кабеля: до 1 кг</t>
  </si>
  <si>
    <t>ТЕР Смоленской обл.,м08-02-148-1 Пр. Минстроя России от 13.03.2015 № 171/пр</t>
  </si>
  <si>
    <t>11,1</t>
  </si>
  <si>
    <t>501-8388</t>
  </si>
  <si>
    <t>Кабель силовой с медными жилами с поливинилхлоридной изоляцией с броней из стальной ленты в шланге из поливинилхлорида ВБбШв, напряжением 0,66 Кв, число жил - 5 и сечением 6,0 мм2</t>
  </si>
  <si>
    <t>ТССЦ Смоленской обл.,501-8388 Пр. Минстроя России от 13.03.2015 № 171/пр</t>
  </si>
  <si>
    <t>12</t>
  </si>
  <si>
    <t>м10-06-048-5</t>
  </si>
  <si>
    <t>Прокладка сигнальной ленты</t>
  </si>
  <si>
    <t>1 км кабеля</t>
  </si>
  <si>
    <t>ТЕР Смоленской обл.,м10-06-048-5 Пр. Минстроя России от 13.03.2015 № 171/пр</t>
  </si>
  <si>
    <t>)*0,3</t>
  </si>
  <si>
    <t>Связь: линии связи в/опт.  город/м_город- отд.6,разд.3 ( м/гор.:НР=120% , СП=70% - {М_ГОР}=1; гор . НР=100%, СП=65% - {М_ГОР}=0) и (при устройстве средств посадки самолетов : НР=95%, СП=55% - {АВИА}=1)</t>
  </si>
  <si>
    <t>мФЕР-10</t>
  </si>
  <si>
    <t>12,1</t>
  </si>
  <si>
    <t>507-3536</t>
  </si>
  <si>
    <t>Лента сигнальная "Электра" ЛСЭ 150</t>
  </si>
  <si>
    <t>ТССЦ Смоленской обл.,507-3536 Пр. Минстроя России от 13.03.2015 № 171/пр</t>
  </si>
  <si>
    <t>13</t>
  </si>
  <si>
    <t>01-02-031-4</t>
  </si>
  <si>
    <t>Бурение ям глубиной до 2 м бурильно-крановыми машинами: на автомобиле, группа грунтов 2</t>
  </si>
  <si>
    <t>100 ям</t>
  </si>
  <si>
    <t>ТЕР Смоленской обл.,01-02-031-4 Пр. Минстроя России от 13.03.2015 № 171/пр</t>
  </si>
  <si>
    <t>Земляные работы по другим видам работ ( подготовительные, сопутствующие, укрепительные )</t>
  </si>
  <si>
    <t>14</t>
  </si>
  <si>
    <t>06-01-001-1</t>
  </si>
  <si>
    <t>Устройство бетонной подготовки</t>
  </si>
  <si>
    <t>100 м3 бетона, бутобетона и железобетона в деле</t>
  </si>
  <si>
    <t>ТЕР Смоленской обл.,06-01-001-1 Пр. Минстроя России от 13.03.2015 № 171/пр</t>
  </si>
  <si>
    <t>Монолитные бетонные и железобетонные конструкции в промышленном строительстве</t>
  </si>
  <si>
    <t>ФЕР-06</t>
  </si>
  <si>
    <t>15</t>
  </si>
  <si>
    <t>08-01-002-2</t>
  </si>
  <si>
    <t>Устройство основания под фундаменты: щебеночного</t>
  </si>
  <si>
    <t>1 м3 основания</t>
  </si>
  <si>
    <t>ТЕР Смоленской обл.,08-01-002-2 Пр. Минстроя России от 13.03.2015 № 171/пр</t>
  </si>
  <si>
    <t>Конструкции из кирпича и блоков</t>
  </si>
  <si>
    <t>ФЕР-08</t>
  </si>
  <si>
    <t>16</t>
  </si>
  <si>
    <t>01-02-061-1</t>
  </si>
  <si>
    <t>Засыпка вручную траншей, пазух котлованов и ям, группа грунтов: 1</t>
  </si>
  <si>
    <t>100 м3 грунта</t>
  </si>
  <si>
    <t>ТЕР Смоленской обл.,01-02-061-1 Пр. Минстроя России от 13.03.2015 № 171/пр</t>
  </si>
  <si>
    <t>Земляные работы, выполняемые  ручным способом</t>
  </si>
  <si>
    <t>17</t>
  </si>
  <si>
    <t>06-01-015-8</t>
  </si>
  <si>
    <t>Установка закладных деталей весом: до 20 кг</t>
  </si>
  <si>
    <t>1 Т</t>
  </si>
  <si>
    <t>ТЕР Смоленской обл.,06-01-015-8 Пр. Минстроя России от 13.03.2015 № 171/пр</t>
  </si>
  <si>
    <t>17,1</t>
  </si>
  <si>
    <t>204-0064</t>
  </si>
  <si>
    <t>Детали закладные и накладные изготовленные с применением сварки, гнутья, сверления (пробивки) отверстий (при наличии одной из этих операций или всего перечня в любых сочетаниях) поставляемые отдельно</t>
  </si>
  <si>
    <t>т</t>
  </si>
  <si>
    <t>ТССЦ Смоленской обл.,204-0064 Пр. Минстроя России от 13.03.2015 № 171/пр</t>
  </si>
  <si>
    <t>18</t>
  </si>
  <si>
    <t>33-01-016-1</t>
  </si>
  <si>
    <t>Установка стальных опор промежуточных: свободностоящих, одностоечных массой до 2 т</t>
  </si>
  <si>
    <t>1 т опор</t>
  </si>
  <si>
    <t>ТЕР Смоленской обл.,33-01-016-1 Пр. Минстроя России от 13.03.2015 № 171/пр</t>
  </si>
  <si>
    <t>18,1</t>
  </si>
  <si>
    <t>Прайс-лист</t>
  </si>
  <si>
    <t>Зажим анкерный РА25х100 (ЗАБ 16-25) ИЭК (100) UZA-14-D16-D25</t>
  </si>
  <si>
    <t>ШТ</t>
  </si>
  <si>
    <t>[51 / 1,2 /  8,21] +  2% Трансп</t>
  </si>
  <si>
    <t>18,2</t>
  </si>
  <si>
    <t>101-1714</t>
  </si>
  <si>
    <t>Болты с гайками и шайбами строительные</t>
  </si>
  <si>
    <t>ТССЦ Смоленской обл.,101-1714 Пр. Минстроя России от 13.03.2015 № 171/пр</t>
  </si>
  <si>
    <t>18,3</t>
  </si>
  <si>
    <t>509-1263</t>
  </si>
  <si>
    <t>Сжимы ответвительные У-731</t>
  </si>
  <si>
    <t>ТССЦ Смоленской обл.,509-1263 Пр. Минстроя России от 13.03.2015 № 171/пр</t>
  </si>
  <si>
    <t>18,4</t>
  </si>
  <si>
    <t>107-0023</t>
  </si>
  <si>
    <t>Колодка клеммная СВ2-2,5/250 У3, количество контактов 2</t>
  </si>
  <si>
    <t>1000 шт.</t>
  </si>
  <si>
    <t>ТССЦ Смоленской обл.,107-0023 Пр. Минстроя России от 13.03.2015 № 171/пр</t>
  </si>
  <si>
    <t>18,5</t>
  </si>
  <si>
    <t>201-0813</t>
  </si>
  <si>
    <t>Опоры стальные</t>
  </si>
  <si>
    <t>ТССЦ Смоленской обл.,201-0813 Пр. Минстроя России от 13.03.2015 № 171/пр</t>
  </si>
  <si>
    <t>19</t>
  </si>
  <si>
    <t>м08-02-369-3</t>
  </si>
  <si>
    <t>Светильник, устанавливаемый вне зданий с лампами: ртутными</t>
  </si>
  <si>
    <t>1  ШТ.</t>
  </si>
  <si>
    <t>ТЕР Смоленской обл.,м08-02-369-3 Пр. Минстроя России от 13.03.2015 № 171/пр</t>
  </si>
  <si>
    <t>19,1</t>
  </si>
  <si>
    <t>502-0246</t>
  </si>
  <si>
    <t>Провода неизолированные для воздушных линий электропередачи медные марки М, сечением 4 мм2</t>
  </si>
  <si>
    <t>ТССЦ Смоленской обл.,502-0246 Пр. Минстроя России от 13.03.2015 № 171/пр</t>
  </si>
  <si>
    <t>19,2</t>
  </si>
  <si>
    <t>501-8191</t>
  </si>
  <si>
    <t>Кабель силовой с медными жилами с поливинилхлоридной изоляцией в поливинилхлоридной оболочке без защитного покрова ВВГ, напряжением 0,66 Кв, число жил - 3 и сечением 2,5 мм2</t>
  </si>
  <si>
    <t>ТССЦ Смоленской обл.,501-8191 Пр. Минстроя России от 13.03.2015 № 171/пр</t>
  </si>
  <si>
    <t>20</t>
  </si>
  <si>
    <t>[69 000 / 1,2 /  8,21] +  2% Трансп</t>
  </si>
  <si>
    <t>21</t>
  </si>
  <si>
    <t>[43 700 / 1,2 /  8,21] +  2% Трансп</t>
  </si>
  <si>
    <t>22</t>
  </si>
  <si>
    <t>[88 440 / 1,2 /  8,21] +  2% Трансп</t>
  </si>
  <si>
    <t>23</t>
  </si>
  <si>
    <t>м08-02-412-4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</si>
  <si>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35 мм2 (до лючка)</t>
  </si>
  <si>
    <t>100 м</t>
  </si>
  <si>
    <t>ТЕР Смоленской обл.,м08-02-412-4 Пр. Минстроя России от 13.03.2015 № 171/пр</t>
  </si>
  <si>
    <t>23,1</t>
  </si>
  <si>
    <t>24</t>
  </si>
  <si>
    <t>м08-02-395-1</t>
  </si>
  <si>
    <t>Лоток металлический штампованный по установленным конструкциям, ширина лотка: до 200 мм</t>
  </si>
  <si>
    <t>ТЕР Смоленской обл.,м08-02-395-1 Пр. Минстроя России от 13.03.2015 № 171/пр</t>
  </si>
  <si>
    <t>24,1</t>
  </si>
  <si>
    <t>Крышка лотка основание 50мм L3000</t>
  </si>
  <si>
    <t>ТССЦ Смоленской обл.,509-5697 Пр. Минстроя России от 13.03.2015 № 171/пр</t>
  </si>
  <si>
    <t>[101,66 / 1,2 /  8,21] +  2% Трансп</t>
  </si>
  <si>
    <t>24,2</t>
  </si>
  <si>
    <t>ЛОТОК НЕПЕРФОРИРОВАННЫЙ 50Х50Х3000 ИЭК</t>
  </si>
  <si>
    <t>[161,83 / 1,2 /  8,21] +  2% Трансп</t>
  </si>
  <si>
    <t>25</t>
  </si>
  <si>
    <t>м08-02-147-1</t>
  </si>
  <si>
    <t>Кабель до 35 кВ по установленным конструкциям и лоткам с креплением на поворотах и в конце трассы, масса 1 м кабеля: до 1 кг</t>
  </si>
  <si>
    <t>ТЕР Смоленской обл.,м08-02-147-1 Пр. Минстроя России от 13.03.2015 № 171/пр</t>
  </si>
  <si>
    <t>25,1</t>
  </si>
  <si>
    <t>26</t>
  </si>
  <si>
    <t>м08-03-599-5</t>
  </si>
  <si>
    <t>Щитки осветительные, устанавливаемые в нише: болтами на конструкции, масса щитка до 6 кг</t>
  </si>
  <si>
    <t>ТЕР Смоленской обл.,м08-03-599-5 Пр. Минстроя России от 13.03.2015 № 171/пр</t>
  </si>
  <si>
    <t>26,1</t>
  </si>
  <si>
    <t>Ящик ЯУО-9601-3474-У3.1 IP54 (25А, ФР+РВМ)</t>
  </si>
  <si>
    <t>[5 610 / 1,2 /  8,21] +  2% Трансп</t>
  </si>
  <si>
    <t>27</t>
  </si>
  <si>
    <t>м08-02-370-1</t>
  </si>
  <si>
    <t>Щиток до трех групп, устанавливаемый в: обхват колонн</t>
  </si>
  <si>
    <t>ТЕР Смоленской обл.,м08-02-370-1 Пр. Минстроя России от 13.03.2015 № 171/пр</t>
  </si>
  <si>
    <t>27,1</t>
  </si>
  <si>
    <t>ЩМП-2-0 74 У2 IP54, 500x400x220 (YKM40-02-54)</t>
  </si>
  <si>
    <t>[3 199 / 1,2 /  8,21] +  2% Трансп</t>
  </si>
  <si>
    <t>28</t>
  </si>
  <si>
    <t>м08-03-575-1</t>
  </si>
  <si>
    <t>Прибор или аппарат</t>
  </si>
  <si>
    <t>ТЕР Смоленской обл.,м08-03-575-1 Пр. Минстроя России от 13.03.2015 № 171/пр</t>
  </si>
  <si>
    <t>28,1</t>
  </si>
  <si>
    <t>Дифференциальный автоматический выключатель IEK АВДТ32 С16 2P 16А 30мА класс A</t>
  </si>
  <si>
    <t>[599 / 1,2 /  8,21] +  2% Трансп</t>
  </si>
  <si>
    <t>28,2</t>
  </si>
  <si>
    <t>Дифференциальный автоматический выключатель IEK АВДТ34 С16 4P 16А 30мА класс A</t>
  </si>
  <si>
    <t>[1 131 / 1,2 /  8,21] +  2% Трансп</t>
  </si>
  <si>
    <t>28,3</t>
  </si>
  <si>
    <t>509-2227</t>
  </si>
  <si>
    <t>Выключатели автоматические &lt;IEK&gt; ВА47-29 1Р 10А, характеристика С</t>
  </si>
  <si>
    <t>ТССЦ Смоленской обл.,509-2227 Пр. Минстроя России от 13.03.2015 № 171/пр</t>
  </si>
  <si>
    <t>28,4</t>
  </si>
  <si>
    <t>509-2241</t>
  </si>
  <si>
    <t>Выключатели автоматические &lt;IEK&gt; ВА47-29 3Р 10А, характеристика С</t>
  </si>
  <si>
    <t>ТССЦ Смоленской обл.,509-2241 Пр. Минстроя России от 13.03.2015 № 171/пр</t>
  </si>
  <si>
    <t>28,5</t>
  </si>
  <si>
    <t>Выключатели автоматические &lt;IEK&gt; ВА47-29 3Р 20А, характеристика С</t>
  </si>
  <si>
    <t>ТССЦ Смоленской обл.,509-2242 Пр. Минстроя России от 13.03.2015 № 171/пр</t>
  </si>
  <si>
    <t>[483,03 / 1,2 /  8,21] +  2% Трансп</t>
  </si>
  <si>
    <t>28,6</t>
  </si>
  <si>
    <t>509-2243</t>
  </si>
  <si>
    <t>Выключатели автоматические &lt;IEK&gt; ВА47-29 3Р 25А, характеристика С</t>
  </si>
  <si>
    <t>ТССЦ Смоленской обл.,509-2243 Пр. Минстроя России от 13.03.2015 № 171/пр</t>
  </si>
  <si>
    <t>28,7</t>
  </si>
  <si>
    <t>509-2311</t>
  </si>
  <si>
    <t>Выключатели автоматические &lt;Legrand&gt; серии DX-Standart 3Р 32А</t>
  </si>
  <si>
    <t>ТССЦ Смоленской обл.,509-2311 Пр. Минстроя России от 13.03.2015 № 171/пр</t>
  </si>
  <si>
    <t>29</t>
  </si>
  <si>
    <t>м08-03-591-10</t>
  </si>
  <si>
    <t>Розетка штепсельная: полугерметическая и герметическая</t>
  </si>
  <si>
    <t>100 шт.</t>
  </si>
  <si>
    <t>ТЕР Смоленской обл.,м08-03-591-10 Пр. Минстроя России от 13.03.2015 № 171/пр</t>
  </si>
  <si>
    <t>29,1</t>
  </si>
  <si>
    <t>Розетка РАр10-3-ОПс заземлением на DIN-рейку MRD10-16</t>
  </si>
  <si>
    <t>[207 / 1,2 /  8,21] +  2% Трансп</t>
  </si>
  <si>
    <t>30</t>
  </si>
  <si>
    <t>30,1</t>
  </si>
  <si>
    <t>Фотореле ФР-М02 AC230B с датчиком УХЛ4</t>
  </si>
  <si>
    <t>[1 390,2 / 1,2 /  8,21] +  2% Трансп</t>
  </si>
  <si>
    <t>31</t>
  </si>
  <si>
    <t>33-04-015-1</t>
  </si>
  <si>
    <t>Устройство заземления опор ВЛ и подстанций</t>
  </si>
  <si>
    <t>10 м шин заземления</t>
  </si>
  <si>
    <t>ТЕР Смоленской обл.,33-04-015-1 Пр. Минстроя России от 13.03.2015 № 171/пр</t>
  </si>
  <si>
    <t>31,1</t>
  </si>
  <si>
    <t>101-1616</t>
  </si>
  <si>
    <t>Сталь круглая углеродистая обыкновенного качества марки ВСт3пс5-1 диаметром 10 мм</t>
  </si>
  <si>
    <t>ТССЦ Смоленской обл.,101-1616 Пр. Минстроя России от 13.03.2015 № 171/пр</t>
  </si>
  <si>
    <t>31,2</t>
  </si>
  <si>
    <t>101-2548</t>
  </si>
  <si>
    <t>Сталь полосовая 40х4 мм</t>
  </si>
  <si>
    <t>ТССЦ Смоленской обл.,101-2548 Пр. Минстроя России от 13.03.2015 № 171/пр</t>
  </si>
  <si>
    <t>Индекс на 3  квартал 2020г. -8,21</t>
  </si>
  <si>
    <t>Возврат материалов по акту комиссии</t>
  </si>
  <si>
    <t>СТР_РЕК</t>
  </si>
  <si>
    <t>СТРОИТЕЛЬСТВО и РЕКОНСТРУКЦИЯ  зданий и сооружений всех назначений</t>
  </si>
  <si>
    <t>РЕМ_ЖИЛ</t>
  </si>
  <si>
    <t>КАП. РЕМ. ЖИЛЫХ И ОБЩЕСТВЕННЫХ ЗДАНИЙ</t>
  </si>
  <si>
    <t>РЕМ_ПР</t>
  </si>
  <si>
    <t>КАП. РЕМ. ПРОИЗВОДСТВЕННЫХ ЗД, и СООРУЖЕНИЙ,  НАРУЖНЫХ ИНЖЕНЕРНЫХ СЕТЕЙ, УЛИЦ И ДОРОГ МЕСТНОГО ЗНАЧЕНИЯ, МОСТОВ И ПУТЕПРОВОДОВ</t>
  </si>
  <si>
    <t>УПР</t>
  </si>
  <si>
    <t>{вкл} - УПРОЩЕННОЕ НАЛОГООБЛОЖЕНИЕ</t>
  </si>
  <si>
    <t>Для всех  расценок. (  при применении упрощенной системы налогообложения)  · {УПР} - ( вкл.)    -  при упрощенной системе   ;  к = 0,9 к СП ( к= 0,7 к НР отменен с 1.01.11)  · {УПР} - ( выкл.) -  при  обычной системе налогообложения</t>
  </si>
  <si>
    <t>ХОЗ</t>
  </si>
  <si>
    <t>{вкл} - ХОЗЯЙСТВЕННЫЙ СПОСОБ</t>
  </si>
  <si>
    <t>Для всех  расценок. (  при хозяйственном способе производства работ):  · {ХОЗ} - ( вкл.)    -  при  хоз. способе (к=0,6 к НР )  · {ХОЗ} - ( выкл.) -  при обычном способе производства работ</t>
  </si>
  <si>
    <t>СЛЖ</t>
  </si>
  <si>
    <t>{вкл} -  При  РЕКОНСТРУКЦИИ сложных объектов, РЕКОНСТРУКЦИИ и КАП. РЕМОНТЕ объектов с дейст. яд. реакторами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</si>
  <si>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</si>
  <si>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М/Т/Я</t>
  </si>
  <si>
    <t>Работы по строительству мостов, тоннелей, метрополитенов, атомных станций, объектов с ядерным топливом и радиокативными отходами ( письмо Госстроя РФ № 2536-ИП/12/ГС от 27.11.12), коэффициенты к НР =0,85 и к СП-0,8 не назначаются</t>
  </si>
  <si>
    <t>ОПТ/В</t>
  </si>
  <si>
    <t>{вкл}    - Прокладка  МЕЖДУГОРОДНИХ  ВОЛОКОННО-ОПТИЧЕСКИХ ЛИНИЙ (для ФЕРм10, отд. 6 разд.3)  {выкл} - Прокладка  ГОРОДСКИХ               ВОЛОКОННО-ОПТИТЕСКИХ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</si>
  <si>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</si>
  <si>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ЗАКР</t>
  </si>
  <si>
    <t>{вкл}   -  Обслуживающие и сопутстующие работы в тоннелях при  производве работ ЗАКРЫТЫМ СПОСОБОМ   {выкл} - Обслуживающие и сопутстующие работы в тоннелях при  производве работ  ОТКРЫТЫМ                       (ФЕР-29, разд.04 )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</si>
  <si>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</si>
  <si>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АВИ</t>
  </si>
  <si>
    <t>(вкл)   -  При работах по ДИСПЕТЧЕРЕЗАЦИИ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</si>
  <si>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</si>
  <si>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АЭС</t>
  </si>
  <si>
    <t>(вкл)  -  Производство эл./монт. работ на АЭС ( ФЕРм -08 , отдел 01-03 ),  и контроль свар. швов  на АЭС {вкл}  (ФЕРм-39, отд. 02 и 03 )  (вык) -  Произовдство эл./монт. работ  и и контроль свар. швов на ОБЫЧНЫХ СООРУЖ,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</si>
  <si>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</si>
  <si>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Инд_исп.Сводный</t>
  </si>
  <si>
    <t>Используется Индекс "по сводному"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</si>
  <si>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</si>
  <si>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</si>
  <si>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</si>
  <si>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</si>
  <si>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</si>
  <si>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</si>
  <si>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К_НР_05</t>
  </si>
  <si>
    <t>К нормам НР  с 1.01.2005 по 1.01.2011</t>
  </si>
  <si>
    <t>Для норм НР с 1.01.2011 года:  · {_ТЕК_НР} = 0.85  -  Коэффициент   учитывающий изменение нормы страховых взносов с  1.01.1 - (при расчете в текущем уровне цен  индексами по статьям затрат )  · {_ТЕК_НР} = 1,00  -  при расчет в текущем уровне цен и при уп</t>
  </si>
  <si>
    <t>К_НР_11</t>
  </si>
  <si>
    <t>Коэфф.  к НР для текущего уровня цен с 01.01.2011  при обычном и упрощенном налогообложении  при постатейной индексации</t>
  </si>
  <si>
    <t>К_СП_11</t>
  </si>
  <si>
    <t>Коэф. к  СП в текущем уровне цен  с 01.01.2011</t>
  </si>
  <si>
    <t>Для норм СП с 1.01.2011 года:  · {_ТЕК_СП} = 0.80  -  Коэффициент   учитывающий изменение нормы страховых взносов с  1.01.11 - (при расчете в текущем уровне цен  индексами по статьям затрат )  · {_ТЕК_СП} = 1,00  -  без учета</t>
  </si>
  <si>
    <t>К_НР_12</t>
  </si>
  <si>
    <t>Корректировка НР с 03.12.12   если (М/Т/Я) = {выкл.}</t>
  </si>
  <si>
    <t>К_СП_12</t>
  </si>
  <si>
    <t>Корректировка СП с 03.12.12  в текущем уровне цен по письму  2536-ИП/12/ГС от 27.11.12  ( если (М/Т/Я) = {выкл.} )</t>
  </si>
  <si>
    <t>К_НР_УПР</t>
  </si>
  <si>
    <t>Коэф. к  НР при упрощенном налогообложении    ( если {УПР} = [вкл] )</t>
  </si>
  <si>
    <t>К_СП_УПР</t>
  </si>
  <si>
    <t>Коэф. к СП при упрощенном налогообложении    ( если {УПР} = [вкл] )</t>
  </si>
  <si>
    <t>К_НР_ХОЗ</t>
  </si>
  <si>
    <t>Коэф. к НР при хозяйственном способе производства работ   ( если {ХОЗ}= {вкл} )</t>
  </si>
  <si>
    <t>К_НР_СЛЖ</t>
  </si>
  <si>
    <t>Коэф.  при реконструкции сложных объектов  и  кап. ремонте объектов с яд. реакторами   ( если {СЛЖ} = [вкл] )</t>
  </si>
  <si>
    <t>Р_ОКР</t>
  </si>
  <si>
    <t>Разрядность округления результата расчета НР и СП  ( с 01.01.2011 - до целых )</t>
  </si>
  <si>
    <t>К_НР_УПР_ПУ</t>
  </si>
  <si>
    <t>Коэф. к НР при упрощенном налогообложении ( если {УПР} = [вкл] ) для расценок на изготовление материалов, полуфабрикатов, а также металлических и трубопроводных заготовок, изготовляемых в построечных условиях</t>
  </si>
  <si>
    <t>Уровень цен</t>
  </si>
  <si>
    <t>_OBSM_</t>
  </si>
  <si>
    <t>1-1035-67</t>
  </si>
  <si>
    <t>Затраты труда рабочих (средний разряд работы 3,5)</t>
  </si>
  <si>
    <t>чел.ч</t>
  </si>
  <si>
    <t>ЧЕЛ.Ч</t>
  </si>
  <si>
    <t>Затраты труда машинистов</t>
  </si>
  <si>
    <t>чел.час</t>
  </si>
  <si>
    <t>160402</t>
  </si>
  <si>
    <t>ТСЭМ Смоленской обл.,160402 Пр. Минстроя России от 13.03.2015 № 171/пр</t>
  </si>
  <si>
    <t>Машины бурильно-крановые на автомобиле, глубина бурения 3,5 м</t>
  </si>
  <si>
    <t>маш.час</t>
  </si>
  <si>
    <t>400001</t>
  </si>
  <si>
    <t>ТСЭМ Смоленской обл.,400001 Пр. Минстроя России от 13.03.2015 № 171/пр</t>
  </si>
  <si>
    <t>Автомобили бортовые, грузоподъемность до 5 т</t>
  </si>
  <si>
    <t>1-1036-67</t>
  </si>
  <si>
    <t>Затраты труда рабочих (средний разряд работы 3,6)</t>
  </si>
  <si>
    <t>010410</t>
  </si>
  <si>
    <t>ТСЭМ Смоленской обл.,010410 Пр. Минстроя России от 13.03.2015 № 171/пр</t>
  </si>
  <si>
    <t>Тракторы на пневмоколесном ходу при работе на других видах строительства 59 кВт (80 л.с.)</t>
  </si>
  <si>
    <t>031001</t>
  </si>
  <si>
    <t>ТСЭМ Смоленской обл.,031001 Пр. Минстроя России от 13.03.2015 № 171/пр</t>
  </si>
  <si>
    <t>Автогидроподъемники высотой подъема 12 м</t>
  </si>
  <si>
    <t>101-1745</t>
  </si>
  <si>
    <t>ТССЦ Смоленской обл.,101-1745 Пр. Минстроя России от 13.03.2015 № 171/пр</t>
  </si>
  <si>
    <t>Бензин растворитель</t>
  </si>
  <si>
    <t>101-1757</t>
  </si>
  <si>
    <t>ТССЦ Смоленской обл.,101-1757 Пр. Минстроя России от 13.03.2015 № 171/пр</t>
  </si>
  <si>
    <t>Ветошь</t>
  </si>
  <si>
    <t>кг</t>
  </si>
  <si>
    <t>101-2349</t>
  </si>
  <si>
    <t>ТССЦ Смоленской обл.,101-2349 Пр. Минстроя России от 13.03.2015 № 171/пр</t>
  </si>
  <si>
    <t>Смазка ЗЭС</t>
  </si>
  <si>
    <t>1-1020-67</t>
  </si>
  <si>
    <t>Затраты труда рабочих (средний разряд работы 2,0)</t>
  </si>
  <si>
    <t>060337</t>
  </si>
  <si>
    <t>ТСЭМ Смоленской обл.,060337 Пр. Минстроя России от 13.03.2015 № 171/пр</t>
  </si>
  <si>
    <t>Экскаваторы одноковшовые дизельные на пневмоколесном ходу при работе на других видах строительства 0,25 м3</t>
  </si>
  <si>
    <t>070148</t>
  </si>
  <si>
    <t>ТСЭМ Смоленской обл.,070148 Пр. Минстроя России от 13.03.2015 № 171/пр</t>
  </si>
  <si>
    <t>Бульдозеры при работе на других видах строительства 59 кВт (80 л.с.)</t>
  </si>
  <si>
    <t>1-1030-67</t>
  </si>
  <si>
    <t>Затраты труда рабочих (средний разряд работы 3.0)</t>
  </si>
  <si>
    <t>050101</t>
  </si>
  <si>
    <t>ТСЭМ Смоленской обл.,050101 Пр. Минстроя России от 13.03.2015 № 171/пр</t>
  </si>
  <si>
    <t>Компрессоры передвижные с двигателем внутреннего сгорания давлением до 686 кПа (7 ат), производительность до 5 м3/мин</t>
  </si>
  <si>
    <t>331100</t>
  </si>
  <si>
    <t>ТСЭМ Смоленской обл.,331100 Пр. Минстроя России от 13.03.2015 № 171/пр</t>
  </si>
  <si>
    <t>Трамбовки пневматические при работе от передвижных компрессорных станций</t>
  </si>
  <si>
    <t>1-1040-67</t>
  </si>
  <si>
    <t>Затраты труда рабочих (средний разряд работы 4,0)</t>
  </si>
  <si>
    <t>999-9950</t>
  </si>
  <si>
    <t>ТССЦ Смоленской обл.,999-9950 Пр. Минстроя России от 13.03.2015 № 171/пр</t>
  </si>
  <si>
    <t>Вспомогательные ненормируемые материальные ресурсы (3% от оплаты труда рабочих)</t>
  </si>
  <si>
    <t>руб.</t>
  </si>
  <si>
    <t>1-1029-67</t>
  </si>
  <si>
    <t>Затраты труда рабочих (средний разряд работы 2,9)</t>
  </si>
  <si>
    <t>101-0070</t>
  </si>
  <si>
    <t>ТССЦ Смоленской обл.,101-0070 Пр. Минстроя России от 13.03.2015 № 171/пр</t>
  </si>
  <si>
    <t>Бензин автомобильный АИ-98, АИ-95 &lt;Экстра&gt;, АИ-93</t>
  </si>
  <si>
    <t>102-0097</t>
  </si>
  <si>
    <t>ТССЦ Смоленской обл.,102-0097 Пр. Минстроя России от 13.03.2015 № 171/пр</t>
  </si>
  <si>
    <t>Брусья необрезные хвойных пород длиной 2-3,75 м, все ширины, толщиной 100-125 мм, III сорта</t>
  </si>
  <si>
    <t>021102</t>
  </si>
  <si>
    <t>ТСЭМ Смоленской обл.,021102 Пр. Минстроя России от 13.03.2015 № 171/пр</t>
  </si>
  <si>
    <t>Краны на автомобильном ходу при работе на монтаже технологического оборудования 10 т</t>
  </si>
  <si>
    <t>030203</t>
  </si>
  <si>
    <t>ТСЭМ Смоленской обл.,030203 Пр. Минстроя России от 13.03.2015 № 171/пр</t>
  </si>
  <si>
    <t>Домкраты гидравлические грузоподъемностью 63-100 т</t>
  </si>
  <si>
    <t>030402</t>
  </si>
  <si>
    <t>ТСЭМ Смоленской обл.,030402 Пр. Минстроя России от 13.03.2015 № 171/пр</t>
  </si>
  <si>
    <t>Лебедки электрические тяговым усилием до 12,26 кН (1,25 т)</t>
  </si>
  <si>
    <t>101-2478</t>
  </si>
  <si>
    <t>ТССЦ Смоленской обл.,101-2478 Пр. Минстроя России от 13.03.2015 № 171/пр</t>
  </si>
  <si>
    <t>Лента К226</t>
  </si>
  <si>
    <t>113-1786</t>
  </si>
  <si>
    <t>ТССЦ Смоленской обл.,113-1786 Пр. Минстроя России от 13.03.2015 № 171/пр</t>
  </si>
  <si>
    <t>Лак битумный БТ-123</t>
  </si>
  <si>
    <t>506-1362</t>
  </si>
  <si>
    <t>ТССЦ Смоленской обл.,506-1362 Пр. Минстроя России от 13.03.2015 № 171/пр</t>
  </si>
  <si>
    <t>Припои оловянно-свинцовые бессурьмянистые марки ПОС30</t>
  </si>
  <si>
    <t>1-1043-67</t>
  </si>
  <si>
    <t>Затраты труда рабочих (средний разряд работы 4,3)</t>
  </si>
  <si>
    <t>170300</t>
  </si>
  <si>
    <t>ТСЭМ Смоленской обл.,170300 Пр. Минстроя России от 13.03.2015 № 171/пр</t>
  </si>
  <si>
    <t>Машина монтажная для выполнения работ при прокладке и монтаже кабеля на базе автомобиля ГАЗ-66</t>
  </si>
  <si>
    <t>170602</t>
  </si>
  <si>
    <t>ТСЭМ Смоленской обл.,170602 Пр. Минстроя России от 13.03.2015 № 171/пр</t>
  </si>
  <si>
    <t>Транспортеры прицепные кабельные до 7 т, ККТ-7</t>
  </si>
  <si>
    <t>171000</t>
  </si>
  <si>
    <t>ТСЭМ Смоленской обл.,171000 Пр. Минстроя России от 13.03.2015 № 171/пр</t>
  </si>
  <si>
    <t>Бульдозер 128,7 кВт (175 л.с.) в составе кабелеукладочной колонны</t>
  </si>
  <si>
    <t>020129</t>
  </si>
  <si>
    <t>ТСЭМ Смоленской обл.,020129 Пр. Минстроя России от 13.03.2015 № 171/пр</t>
  </si>
  <si>
    <t>Краны башенные при работе на других видах строительства 8 т</t>
  </si>
  <si>
    <t>111301</t>
  </si>
  <si>
    <t>ТСЭМ Смоленской обл.,111301 Пр. Минстроя России от 13.03.2015 № 171/пр</t>
  </si>
  <si>
    <t>Вибратор поверхностный</t>
  </si>
  <si>
    <t>101-1668</t>
  </si>
  <si>
    <t>ТССЦ Смоленской обл.,101-1668 Пр. Минстроя России от 13.03.2015 № 171/пр</t>
  </si>
  <si>
    <t>Рогожа</t>
  </si>
  <si>
    <t>м2</t>
  </si>
  <si>
    <t>401-0061</t>
  </si>
  <si>
    <t>ТССЦ Смоленской обл.,401-0061 Пр. Минстроя России от 13.03.2015 № 171/пр</t>
  </si>
  <si>
    <t>Бетон тяжелый, крупность заполнителя 20 мм, класс В3,5 (М50)</t>
  </si>
  <si>
    <t>411-0001</t>
  </si>
  <si>
    <t>ТССЦ Смоленской обл.,411-0001 Пр. Минстроя России от 13.03.2015 № 171/пр</t>
  </si>
  <si>
    <t>Вода</t>
  </si>
  <si>
    <t>1-1025-67</t>
  </si>
  <si>
    <t>Затраты труда рабочих (средний разряд работы 2,5)</t>
  </si>
  <si>
    <t>031812</t>
  </si>
  <si>
    <t>ТСЭМ Смоленской обл.,031812 Пр. Минстроя России от 13.03.2015 № 171/пр</t>
  </si>
  <si>
    <t>Погрузчики одноковшовые универсальные фронтальные пневмоколесные 3 т</t>
  </si>
  <si>
    <t>408-0021</t>
  </si>
  <si>
    <t>ТССЦ Смоленской обл.,408-0021 Пр. Минстроя России от 13.03.2015 № 171/пр</t>
  </si>
  <si>
    <t>Щебень из природного камня для строительных работ марка 400, фракция 5(3)-10 мм</t>
  </si>
  <si>
    <t>1-1015-67</t>
  </si>
  <si>
    <t>Затраты труда рабочих (средний разряд работы 1,5)</t>
  </si>
  <si>
    <t>021141</t>
  </si>
  <si>
    <t>ТСЭМ Смоленской обл.,021141 Пр. Минстроя России от 13.03.2015 № 171/пр</t>
  </si>
  <si>
    <t>Краны на автомобильном ходу при работе на других видах строительства 10 т</t>
  </si>
  <si>
    <t>1-1041-67</t>
  </si>
  <si>
    <t>Затраты труда рабочих (средний разряд работы 4,1)</t>
  </si>
  <si>
    <t>021143</t>
  </si>
  <si>
    <t>ТСЭМ Смоленской обл.,021143 Пр. Минстроя России от 13.03.2015 № 171/пр</t>
  </si>
  <si>
    <t>Краны на автомобильном ходу при работе на других видах строительства 16 т</t>
  </si>
  <si>
    <t>030202</t>
  </si>
  <si>
    <t>ТСЭМ Смоленской обл.,030202 Пр. Минстроя России от 13.03.2015 № 171/пр</t>
  </si>
  <si>
    <t>Домкраты гидравлические грузоподъемностью 6,3-25 т</t>
  </si>
  <si>
    <t>160202</t>
  </si>
  <si>
    <t>ТСЭМ Смоленской обл.,160202 Пр. Минстроя России от 13.03.2015 № 171/пр</t>
  </si>
  <si>
    <t>Краны на тракторе 121 кВт (165 л.с.) 10 т (прицепные)</t>
  </si>
  <si>
    <t>160601</t>
  </si>
  <si>
    <t>ТСЭМ Смоленской обл.,160601 Пр. Минстроя России от 13.03.2015 № 171/пр</t>
  </si>
  <si>
    <t>Тракторы на гусеничном ходу с лебедкой 132 кВт (180 л.с.)</t>
  </si>
  <si>
    <t>400311</t>
  </si>
  <si>
    <t>ТСЭМ Смоленской обл.,400311 Пр. Минстроя России от 13.03.2015 № 171/пр</t>
  </si>
  <si>
    <t>Спецавтомашины грузоподъемностью до 8 т, вездеходы</t>
  </si>
  <si>
    <t>1-1046-67</t>
  </si>
  <si>
    <t>Затраты труда рабочих (средний разряд работы 4,6)</t>
  </si>
  <si>
    <t>031050</t>
  </si>
  <si>
    <t>ТСЭМ Смоленской обл.,031050 Пр. Минстроя России от 13.03.2015 № 171/пр</t>
  </si>
  <si>
    <t>Вышка телескопическая 25 м</t>
  </si>
  <si>
    <t>101-1951</t>
  </si>
  <si>
    <t>ТССЦ Смоленской обл.,101-1951 Пр. Минстроя России от 13.03.2015 № 171/пр</t>
  </si>
  <si>
    <t>Лента ПХВ-304</t>
  </si>
  <si>
    <t>101-2499</t>
  </si>
  <si>
    <t>ТССЦ Смоленской обл.,101-2499 Пр. Минстроя России от 13.03.2015 № 171/пр</t>
  </si>
  <si>
    <t>Лента изоляционная прорезиненная односторонняя ширина 20 мм, толщина 0,25-0,35 мм</t>
  </si>
  <si>
    <t>507-0701</t>
  </si>
  <si>
    <t>ТССЦ Смоленской обл.,507-0701 Пр. Минстроя России от 13.03.2015 № 171/пр</t>
  </si>
  <si>
    <t>Трубка полихлорвиниловая</t>
  </si>
  <si>
    <t>1-1038-67</t>
  </si>
  <si>
    <t>Затраты труда рабочих (средний разряд работы 3,8)</t>
  </si>
  <si>
    <t>101-1764</t>
  </si>
  <si>
    <t>ТССЦ Смоленской обл.,101-1764 Пр. Минстроя России от 13.03.2015 № 171/пр</t>
  </si>
  <si>
    <t>Тальк молотый, сорт I</t>
  </si>
  <si>
    <t>101-2143</t>
  </si>
  <si>
    <t>ТССЦ Смоленской обл.,101-2143 Пр. Минстроя России от 13.03.2015 № 171/пр</t>
  </si>
  <si>
    <t>Краска</t>
  </si>
  <si>
    <t>509-0779</t>
  </si>
  <si>
    <t>ТССЦ Смоленской обл.,509-0779 Пр. Минстроя России от 13.03.2015 № 171/пр</t>
  </si>
  <si>
    <t>Втулки В42</t>
  </si>
  <si>
    <t>509-1656</t>
  </si>
  <si>
    <t>ТССЦ Смоленской обл.,509-1656 Пр. Минстроя России от 13.03.2015 № 171/пр</t>
  </si>
  <si>
    <t>Гильза кабельная медная ГМ 35</t>
  </si>
  <si>
    <t>040502</t>
  </si>
  <si>
    <t>ТСЭМ Смоленской обл.,040502 Пр. Минстроя России от 13.03.2015 № 171/пр</t>
  </si>
  <si>
    <t>Установки для сварки ручной дуговой (постоянного тока)</t>
  </si>
  <si>
    <t>101-1924</t>
  </si>
  <si>
    <t>ТССЦ Смоленской обл.,101-1924 Пр. Минстроя России от 13.03.2015 № 171/пр</t>
  </si>
  <si>
    <t>Электроды диаметром 4 мм Э42А</t>
  </si>
  <si>
    <t>101-1977</t>
  </si>
  <si>
    <t>ТССЦ Смоленской обл.,101-1977 Пр. Минстроя России от 13.03.2015 № 171/пр</t>
  </si>
  <si>
    <t>101-1481</t>
  </si>
  <si>
    <t>ТССЦ Смоленской обл.,101-1481 Пр. Минстроя России от 13.03.2015 № 171/пр</t>
  </si>
  <si>
    <t>Шурупы с полукруглой головкой 4x40 мм</t>
  </si>
  <si>
    <t>1-1042-67</t>
  </si>
  <si>
    <t>Затраты труда рабочих (средний разряд работы 4,2)</t>
  </si>
  <si>
    <t>101-3914</t>
  </si>
  <si>
    <t>ТССЦ Смоленской обл.,101-3914 Пр. Минстроя России от 13.03.2015 № 171/пр</t>
  </si>
  <si>
    <t>Дюбели распорные полипропиленовые</t>
  </si>
  <si>
    <t>509-0033</t>
  </si>
  <si>
    <t>ТССЦ Смоленской обл.,509-0033 Пр. Минстроя России от 13.03.2015 № 171/пр</t>
  </si>
  <si>
    <t>Сжимы ответвительные</t>
  </si>
  <si>
    <t>509-0090</t>
  </si>
  <si>
    <t>ТССЦ Смоленской обл.,509-0090 Пр. Минстроя России от 13.03.2015 № 171/пр</t>
  </si>
  <si>
    <t>Перемычки гибкие, тип ПГС-50</t>
  </si>
  <si>
    <t>101-1755</t>
  </si>
  <si>
    <t>ТССЦ Смоленской обл.,101-1755 Пр. Минстроя России от 13.03.2015 № 171/пр</t>
  </si>
  <si>
    <t>Сталь полосовая, марка стали Ст3сп шириной 50-200 мм толщиной 4-5 мм</t>
  </si>
  <si>
    <t>040202</t>
  </si>
  <si>
    <t>ТСЭМ Смоленской обл.,040202 Пр. Минстроя России от 13.03.2015 № 171/пр</t>
  </si>
  <si>
    <t>Агрегаты сварочные передвижные с номинальным сварочным током 250-400 А с дизельным двигателем</t>
  </si>
  <si>
    <t>101-1513</t>
  </si>
  <si>
    <t>ТССЦ Смоленской обл.,101-1513 Пр. Минстроя России от 13.03.2015 № 171/пр</t>
  </si>
  <si>
    <t>Электроды диаметром 4 мм Э42</t>
  </si>
  <si>
    <t>502-9102</t>
  </si>
  <si>
    <t>ТССЦ Смоленской обл.,502-9102 Пр. Минстроя России от 13.03.2015 № 171/пр</t>
  </si>
  <si>
    <t>Провода самонесущие изолированные</t>
  </si>
  <si>
    <t>110-9126</t>
  </si>
  <si>
    <t>ТССЦ Смоленской обл.,110-9126 Пр. Минстроя России от 13.03.2015 № 171/пр</t>
  </si>
  <si>
    <t>Металлические плакаты</t>
  </si>
  <si>
    <t>101-9341</t>
  </si>
  <si>
    <t>ТССЦ Смоленской обл.,101-9341 Пр. Минстроя России от 13.03.2015 № 171/пр</t>
  </si>
  <si>
    <t>Сталь стержневая диаметром до 10 мм</t>
  </si>
  <si>
    <t>Поправка: МДС 81-35.2004, п.4.7  Наименование: Работы, выполняемые при реконструкции зданий и сооружений работы, аналогичные технологическим процессам в новом строительстве (в том числе возведение новых конструктивных элементов) стоимость которых определена по соответствующим сборникам ФЕР, кроме сборника № 46 «Работы при реконструкции зданий и сооружений»</t>
  </si>
  <si>
    <t>Фонарь. Опора 2.0.ОК5.Ди24.V64-01/1 LED 80 Вт  Н=8000мм (В цену изделия (фонарь) входят: ЗДФ стандартная (для бетонирования), опора, светильник (LED), покраска фирменными эмалями Alcea Apex чёрный или серый цвет. Используемые диоды CREE XPG-3, вторичная оптика ledil cs12862, драйвера -vosslohschwabe)</t>
  </si>
  <si>
    <t>Фонарь. Опора 2.0.ОК7.Ди24.V64-01/1 LED 28 Вт Н=4500мм  (В цену изделия (фонарь) входят: ЗДФ стандартная (для бетонирования), опора, светильник (LED), покраска фирменными эмалями Alcea Apex чёрный или серый цвет. Используемые диоды CREE XPG-3, вторичная оптика ledil cs12862, драйвера -vosslohschwabe)</t>
  </si>
  <si>
    <t>Фонарь с двумя светильниками, Опора 2.0.ОК5.Ди24.V64-01/2 LED 80 Вт  Н=8000мм (В цену изделия (фонарь) входят: ЗДФ стандартная (для бетонирования), опора, светильник (LED) - 2шт, покраска фирменными эмалями Alcea Apex чёрный или серый цвет. Используемые диоды CREE XPG-3, вторичная оптика ledil cs12862, драйвера -vosslohschwabe</t>
  </si>
  <si>
    <t xml:space="preserve">Наименование объекта:  </t>
  </si>
  <si>
    <t>Сметная стоимость</t>
  </si>
  <si>
    <t>тыс.руб</t>
  </si>
  <si>
    <t>Нормативная трудоемкость</t>
  </si>
  <si>
    <t>чел.-ч</t>
  </si>
  <si>
    <t>Сметная заработная плата</t>
  </si>
  <si>
    <t>№ п/п</t>
  </si>
  <si>
    <t>Шифр и № позиции норматива</t>
  </si>
  <si>
    <t>Наименование работ и затрат, единица измерения</t>
  </si>
  <si>
    <t>Кол-во</t>
  </si>
  <si>
    <t>Стоимость ед, руб.</t>
  </si>
  <si>
    <t>Общая стоимость, руб.</t>
  </si>
  <si>
    <t>Затраты труда рабочих, чел.-ч., не занятых обсл. Машин</t>
  </si>
  <si>
    <t>Экспл. Машин</t>
  </si>
  <si>
    <t>зар.платы</t>
  </si>
  <si>
    <t>Основной зар.платы</t>
  </si>
  <si>
    <t>в т.ч. Зарплаты</t>
  </si>
  <si>
    <t>обслуж. машины</t>
  </si>
  <si>
    <t>на един.</t>
  </si>
  <si>
    <t>всего</t>
  </si>
  <si>
    <t>Составлена в ценах январь 2000 года</t>
  </si>
  <si>
    <t xml:space="preserve">% НР </t>
  </si>
  <si>
    <t xml:space="preserve">% СП </t>
  </si>
  <si>
    <t xml:space="preserve">Итого с НР и СП </t>
  </si>
  <si>
    <t>Исключен
Зажимы К-СФ-1</t>
  </si>
  <si>
    <t>Исключен
Соединитель алюминиевых и сталеалюминиевых проводов (СОАС) 062-3</t>
  </si>
  <si>
    <t>Исключен
Трубы полиэтиленовые низкого давления (ПНД) с наружным диаметром 110 мм</t>
  </si>
  <si>
    <t xml:space="preserve">Стоимость материалов </t>
  </si>
  <si>
    <t xml:space="preserve">Эксплуатация машин </t>
  </si>
  <si>
    <t xml:space="preserve">Оплата труда машинистов </t>
  </si>
  <si>
    <t xml:space="preserve">Оплата труда рабочих </t>
  </si>
  <si>
    <t xml:space="preserve">Затраты труда рабочих </t>
  </si>
  <si>
    <t xml:space="preserve">Затраты труда машинистов </t>
  </si>
  <si>
    <t>Исключен
Детали закладные и накладные изготовленные с применением сварки, гнутья, сверления (пробивки) отверстий (при наличии одной из этих операций или всего перечня в любых сочетаниях) поставляемые отдельно</t>
  </si>
  <si>
    <r>
      <t>Зажим анкерный РА25х100 (ЗАБ 16-25) ИЭК (100) UZA-14-D16-D25</t>
    </r>
    <r>
      <rPr>
        <i/>
        <sz val="10"/>
        <rFont val="Arial"/>
        <family val="2"/>
        <charset val="204"/>
      </rPr>
      <t xml:space="preserve">
Базисная стоимость: 5,28 = [51 / 1,2 /  8,21] +  2% Трансп</t>
    </r>
  </si>
  <si>
    <t>Исключен
Опоры стальные</t>
  </si>
  <si>
    <t>Исключен
Провода неизолированные для воздушных линий электропередачи медные марки М, сечением 4 мм2</t>
  </si>
  <si>
    <r>
      <t>Фонарь. Опора 2.0.ОК5.Ди24.V64-01/1 LED 80 Вт  Н=8000мм (В цену изделия (фонарь) входят: ЗДФ стандартная (для бетонирования), опора, светильник (LED), покраска фирменными эмалями Alcea Apex чёрный или серый цвет. Используемые диоды CREE XPG-3, вторичная оптика ledil cs12862, драйвера -vosslohschwabe)</t>
    </r>
    <r>
      <rPr>
        <i/>
        <sz val="10"/>
        <rFont val="Arial"/>
        <family val="2"/>
        <charset val="204"/>
      </rPr>
      <t xml:space="preserve">
Базисная стоимость: 7 143,72 = [69 000 / 1,2 /  8,21] +  2% Трансп</t>
    </r>
  </si>
  <si>
    <r>
      <t>Фонарь. Опора 2.0.ОК7.Ди24.V64-01/1 LED 28 Вт Н=4500мм  (В цену изделия (фонарь) входят: ЗДФ стандартная (для бетонирования), опора, светильник (LED), покраска фирменными эмалями Alcea Apex чёрный или серый цвет. Используемые диоды CREE XPG-3, вторичная оптика ledil cs12862, драйвера -vosslohschwabe)</t>
    </r>
    <r>
      <rPr>
        <i/>
        <sz val="10"/>
        <rFont val="Arial"/>
        <family val="2"/>
        <charset val="204"/>
      </rPr>
      <t xml:space="preserve">
Базисная стоимость: 4 524,36 = [43 700 / 1,2 /  8,21] +  2% Трансп</t>
    </r>
  </si>
  <si>
    <r>
      <t>Фонарь с двумя светильниками, Опора 2.0.ОК5.Ди24.V64-01/2 LED 80 Вт  Н=8000мм (В цену изделия (фонарь) входят: ЗДФ стандартная (для бетонирования), опора, светильник (LED) - 2шт, покраска фирменными эмалями Alcea Apex чёрный или серый цвет. Используемые диоды CREE XPG-3, вторичная оптика ledil cs12862, драйвера -vosslohschwabe</t>
    </r>
    <r>
      <rPr>
        <i/>
        <sz val="10"/>
        <rFont val="Arial"/>
        <family val="2"/>
        <charset val="204"/>
      </rPr>
      <t xml:space="preserve">
Базисная стоимость: 9 156,40 = [88 440 / 1,2 /  8,21] +  2% Трансп</t>
    </r>
  </si>
  <si>
    <r>
      <t>Крышка лотка основание 50мм L3000</t>
    </r>
    <r>
      <rPr>
        <i/>
        <sz val="10"/>
        <rFont val="Arial"/>
        <family val="2"/>
        <charset val="204"/>
      </rPr>
      <t xml:space="preserve">
Базисная стоимость: 10,53 = [101,66 / 1,2 /  8,21] +  2% Трансп</t>
    </r>
  </si>
  <si>
    <r>
      <t>ЛОТОК НЕПЕРФОРИРОВАННЫЙ 50Х50Х3000 ИЭК</t>
    </r>
    <r>
      <rPr>
        <i/>
        <sz val="10"/>
        <rFont val="Arial"/>
        <family val="2"/>
        <charset val="204"/>
      </rPr>
      <t xml:space="preserve">
Базисная стоимость: 16,76 = [161,83 / 1,2 /  8,21] +  2% Трансп</t>
    </r>
  </si>
  <si>
    <r>
      <t>Ящик ЯУО-9601-3474-У3.1 IP54 (25А, ФР+РВМ)</t>
    </r>
    <r>
      <rPr>
        <i/>
        <sz val="10"/>
        <rFont val="Arial"/>
        <family val="2"/>
        <charset val="204"/>
      </rPr>
      <t xml:space="preserve">
Базисная стоимость: 580,82 = [5 610 / 1,2 /  8,21] +  2% Трансп</t>
    </r>
  </si>
  <si>
    <r>
      <t>ЩМП-2-0 74 У2 IP54, 500x400x220 (YKM40-02-54)</t>
    </r>
    <r>
      <rPr>
        <i/>
        <sz val="10"/>
        <rFont val="Arial"/>
        <family val="2"/>
        <charset val="204"/>
      </rPr>
      <t xml:space="preserve">
Базисная стоимость: 331,20 = [3 199 / 1,2 /  8,21] +  2% Трансп</t>
    </r>
  </si>
  <si>
    <r>
      <t>Дифференциальный автоматический выключатель IEK АВДТ32 С16 2P 16А 30мА класс A</t>
    </r>
    <r>
      <rPr>
        <i/>
        <sz val="10"/>
        <rFont val="Arial"/>
        <family val="2"/>
        <charset val="204"/>
      </rPr>
      <t xml:space="preserve">
Базисная стоимость: 62,02 = [599 / 1,2 /  8,21] +  2% Трансп</t>
    </r>
  </si>
  <si>
    <r>
      <t>Дифференциальный автоматический выключатель IEK АВДТ34 С16 4P 16А 30мА класс A</t>
    </r>
    <r>
      <rPr>
        <i/>
        <sz val="10"/>
        <rFont val="Arial"/>
        <family val="2"/>
        <charset val="204"/>
      </rPr>
      <t xml:space="preserve">
Базисная стоимость: 117,10 = [1 131 / 1,2 /  8,21] +  2% Трансп</t>
    </r>
  </si>
  <si>
    <r>
      <t>Выключатели автоматические &lt;IEK&gt; ВА47-29 3Р 20А, характеристика С</t>
    </r>
    <r>
      <rPr>
        <i/>
        <sz val="10"/>
        <rFont val="Arial"/>
        <family val="2"/>
        <charset val="204"/>
      </rPr>
      <t xml:space="preserve">
Базисная стоимость: 50,01 = [483,03 / 1,2 /  8,21] +  2% Трансп</t>
    </r>
  </si>
  <si>
    <r>
      <t>Розетка РАр10-3-ОПс заземлением на DIN-рейку MRD10-16</t>
    </r>
    <r>
      <rPr>
        <i/>
        <sz val="10"/>
        <rFont val="Arial"/>
        <family val="2"/>
        <charset val="204"/>
      </rPr>
      <t xml:space="preserve">
Базисная стоимость: 21,43 = [207 / 1,2 /  8,21] +  2% Трансп</t>
    </r>
  </si>
  <si>
    <r>
      <t>Фотореле ФР-М02 AC230B с датчиком УХЛ4</t>
    </r>
    <r>
      <rPr>
        <i/>
        <sz val="10"/>
        <rFont val="Arial"/>
        <family val="2"/>
        <charset val="204"/>
      </rPr>
      <t xml:space="preserve">
Базисная стоимость: 143,93 = [1 390,2 / 1,2 /  8,21] +  2% Трансп</t>
    </r>
  </si>
  <si>
    <t xml:space="preserve">Составил    </t>
  </si>
  <si>
    <t>[должность,подпись(инициалы,фамилия)]</t>
  </si>
  <si>
    <t xml:space="preserve">Проверил    </t>
  </si>
  <si>
    <t>СОГЛАСОВАНО:</t>
  </si>
  <si>
    <t>УТВЕРЖДАЮ:</t>
  </si>
  <si>
    <t>Начальник Управления ЖКХ</t>
  </si>
  <si>
    <t>Администрации города Смоленска</t>
  </si>
  <si>
    <t>_______________</t>
  </si>
  <si>
    <t>________________ А.А. Глебов</t>
  </si>
  <si>
    <t>" _____ " ________________ 2020 г.</t>
  </si>
  <si>
    <t>"______ " _______________2020 г.</t>
  </si>
  <si>
    <t>Выполнение работ по благоустройству сквера возле ДК "Сортировка" в городе Смоленске в рамках реализации муниципальной программы "Формирование современной городской среды в городе Смоленске"</t>
  </si>
  <si>
    <t>(наименование стройки)</t>
  </si>
  <si>
    <t>ЛОКАЛЬНЫЙ СМЕТНЫЙ РАСЧЕТ №2</t>
  </si>
  <si>
    <t>Благоустройство дворовой территории в районе домов №2 по ул. Пригородная, №28, 28а, 26 по ул. Кирова, в г. Смоленске</t>
  </si>
  <si>
    <t>Основание: чертежи №278-ЭН.СО</t>
  </si>
  <si>
    <t>рублей</t>
  </si>
  <si>
    <t>Выполнение работ по благоустройству сквера возле ДК "Сортировка" в городе Смоленске в рамках реализации муниципальной программы "Формирование современной городской среды в городе Смоленске". Освещение (I очередь)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</si>
</sst>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\ #,##0.00"/>
    <numFmt numFmtId="165" formatCode="#,##0.0;[Red]\-\ #,##0.0"/>
    <numFmt numFmtId="166" formatCode="#,##0;[Red]\-\ #,##0"/>
  </numFmts>
  <fonts count="22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horizontal="left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0" fillId="0" borderId="0" xfId="0"/>
    <xf numFmtId="0" fontId="10" fillId="0" borderId="0" xfId="0" applyFont="1"/>
    <xf numFmtId="0" fontId="9" fillId="0" borderId="0" xfId="0" applyFont="1"/>
    <xf numFmtId="0" fontId="10" fillId="0" borderId="0" xfId="0" applyFont="1" applyAlignment="1"/>
    <xf numFmtId="0" fontId="12" fillId="0" borderId="0" xfId="0" applyFont="1" applyAlignment="1">
      <alignment horizontal="left" wrapText="1"/>
    </xf>
    <xf numFmtId="0" fontId="18" fillId="0" borderId="0" xfId="1" applyFont="1" applyAlignment="1">
      <alignment horizontal="left" vertical="top"/>
    </xf>
    <xf numFmtId="0" fontId="17" fillId="0" borderId="0" xfId="1"/>
    <xf numFmtId="0" fontId="8" fillId="0" borderId="0" xfId="1" applyFont="1"/>
    <xf numFmtId="0" fontId="8" fillId="0" borderId="0" xfId="1" applyFont="1" applyAlignment="1">
      <alignment horizontal="left" vertical="top"/>
    </xf>
    <xf numFmtId="0" fontId="8" fillId="0" borderId="0" xfId="1" applyFont="1" applyAlignment="1">
      <alignment vertical="center"/>
    </xf>
    <xf numFmtId="0" fontId="9" fillId="0" borderId="0" xfId="1" applyFont="1" applyAlignment="1">
      <alignment horizontal="left" vertical="top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center" vertical="top" wrapText="1"/>
    </xf>
    <xf numFmtId="49" fontId="19" fillId="0" borderId="0" xfId="1" applyNumberFormat="1" applyFont="1" applyBorder="1" applyAlignment="1">
      <alignment horizontal="right" vertical="top"/>
    </xf>
    <xf numFmtId="0" fontId="19" fillId="0" borderId="0" xfId="1" applyFont="1" applyBorder="1" applyAlignment="1">
      <alignment horizontal="right" vertical="top"/>
    </xf>
    <xf numFmtId="0" fontId="16" fillId="0" borderId="0" xfId="1" applyFont="1" applyBorder="1" applyAlignment="1">
      <alignment horizontal="center" vertical="top"/>
    </xf>
    <xf numFmtId="0" fontId="20" fillId="0" borderId="0" xfId="1" applyFont="1" applyBorder="1" applyAlignment="1">
      <alignment horizontal="right" vertical="top"/>
    </xf>
    <xf numFmtId="0" fontId="20" fillId="0" borderId="0" xfId="1" applyFont="1" applyBorder="1" applyAlignment="1">
      <alignment horizontal="center" vertical="top"/>
    </xf>
    <xf numFmtId="49" fontId="19" fillId="0" borderId="0" xfId="1" applyNumberFormat="1" applyFont="1"/>
    <xf numFmtId="0" fontId="21" fillId="0" borderId="0" xfId="1" applyFont="1" applyAlignment="1">
      <alignment horizontal="center" vertical="top"/>
    </xf>
    <xf numFmtId="0" fontId="18" fillId="0" borderId="0" xfId="0" applyFont="1"/>
    <xf numFmtId="0" fontId="10" fillId="0" borderId="5" xfId="0" applyFont="1" applyBorder="1" applyAlignment="1">
      <alignment horizontal="center" vertical="center" wrapText="1"/>
    </xf>
    <xf numFmtId="0" fontId="0" fillId="0" borderId="4" xfId="0" applyBorder="1"/>
    <xf numFmtId="0" fontId="10" fillId="0" borderId="4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wrapText="1"/>
    </xf>
    <xf numFmtId="0" fontId="10" fillId="0" borderId="4" xfId="0" applyFont="1" applyBorder="1"/>
    <xf numFmtId="165" fontId="10" fillId="0" borderId="4" xfId="0" applyNumberFormat="1" applyFont="1" applyBorder="1"/>
    <xf numFmtId="166" fontId="10" fillId="0" borderId="4" xfId="0" applyNumberFormat="1" applyFont="1" applyBorder="1"/>
    <xf numFmtId="164" fontId="10" fillId="0" borderId="4" xfId="0" applyNumberFormat="1" applyFont="1" applyBorder="1"/>
    <xf numFmtId="0" fontId="14" fillId="0" borderId="4" xfId="0" applyFont="1" applyBorder="1" applyAlignment="1">
      <alignment horizontal="right" wrapText="1"/>
    </xf>
    <xf numFmtId="0" fontId="8" fillId="0" borderId="4" xfId="0" applyFont="1" applyBorder="1"/>
    <xf numFmtId="0" fontId="8" fillId="0" borderId="4" xfId="0" applyFont="1" applyBorder="1" applyAlignment="1">
      <alignment horizontal="right" wrapText="1"/>
    </xf>
    <xf numFmtId="165" fontId="8" fillId="0" borderId="4" xfId="0" applyNumberFormat="1" applyFont="1" applyBorder="1" applyAlignment="1">
      <alignment horizontal="right" wrapText="1"/>
    </xf>
    <xf numFmtId="166" fontId="8" fillId="0" borderId="4" xfId="0" applyNumberFormat="1" applyFont="1" applyBorder="1" applyAlignment="1">
      <alignment horizontal="right" wrapText="1"/>
    </xf>
    <xf numFmtId="0" fontId="8" fillId="0" borderId="4" xfId="0" applyFont="1" applyBorder="1" applyAlignment="1">
      <alignment wrapText="1"/>
    </xf>
    <xf numFmtId="0" fontId="15" fillId="0" borderId="4" xfId="0" applyFont="1" applyBorder="1" applyAlignment="1">
      <alignment horizontal="right"/>
    </xf>
    <xf numFmtId="166" fontId="15" fillId="0" borderId="4" xfId="0" applyNumberFormat="1" applyFont="1" applyBorder="1" applyAlignment="1">
      <alignment horizontal="right"/>
    </xf>
    <xf numFmtId="164" fontId="15" fillId="0" borderId="4" xfId="0" applyNumberFormat="1" applyFont="1" applyBorder="1" applyAlignment="1">
      <alignment horizontal="right"/>
    </xf>
    <xf numFmtId="0" fontId="18" fillId="0" borderId="4" xfId="0" applyFont="1" applyBorder="1"/>
    <xf numFmtId="0" fontId="10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left"/>
    </xf>
    <xf numFmtId="164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left"/>
    </xf>
    <xf numFmtId="164" fontId="10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 shrinkToFit="1"/>
    </xf>
    <xf numFmtId="0" fontId="13" fillId="0" borderId="4" xfId="0" applyFont="1" applyBorder="1" applyAlignment="1">
      <alignment horizontal="center" wrapText="1"/>
    </xf>
    <xf numFmtId="0" fontId="15" fillId="0" borderId="4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166" fontId="10" fillId="0" borderId="4" xfId="0" applyNumberFormat="1" applyFont="1" applyBorder="1" applyAlignment="1">
      <alignment horizontal="right"/>
    </xf>
    <xf numFmtId="0" fontId="8" fillId="0" borderId="4" xfId="0" quotePrefix="1" applyFont="1" applyBorder="1" applyAlignment="1">
      <alignment wrapText="1"/>
    </xf>
    <xf numFmtId="164" fontId="10" fillId="0" borderId="4" xfId="0" applyNumberFormat="1" applyFont="1" applyBorder="1" applyAlignment="1">
      <alignment horizontal="right"/>
    </xf>
    <xf numFmtId="164" fontId="15" fillId="0" borderId="4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 vertical="top"/>
    </xf>
    <xf numFmtId="0" fontId="8" fillId="0" borderId="1" xfId="1" applyFont="1" applyBorder="1" applyAlignment="1">
      <alignment horizontal="center" vertical="top" wrapText="1"/>
    </xf>
    <xf numFmtId="0" fontId="17" fillId="0" borderId="1" xfId="1" applyFont="1" applyBorder="1" applyAlignment="1">
      <alignment vertical="top" wrapText="1"/>
    </xf>
    <xf numFmtId="0" fontId="11" fillId="0" borderId="0" xfId="1" applyFont="1" applyAlignment="1">
      <alignment horizontal="center" vertical="top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8"/>
  <sheetViews>
    <sheetView tabSelected="1" zoomScaleNormal="100" workbookViewId="0">
      <selection activeCell="C9" sqref="C9:K9"/>
    </sheetView>
  </sheetViews>
  <sheetFormatPr defaultRowHeight="12.75" x14ac:dyDescent="0.2"/>
  <cols>
    <col min="1" max="1" width="6.7109375" customWidth="1"/>
    <col min="2" max="2" width="15.7109375" customWidth="1"/>
    <col min="3" max="3" width="40.7109375" customWidth="1"/>
    <col min="4" max="11" width="12.7109375" customWidth="1"/>
    <col min="20" max="37" width="0" hidden="1" customWidth="1"/>
  </cols>
  <sheetData>
    <row r="1" spans="1:30" x14ac:dyDescent="0.2">
      <c r="A1" s="19" t="s">
        <v>704</v>
      </c>
      <c r="B1" s="20"/>
      <c r="C1" s="20"/>
      <c r="D1" s="20"/>
      <c r="E1" s="20"/>
      <c r="F1" s="20"/>
      <c r="G1" s="20"/>
      <c r="H1" s="19" t="s">
        <v>705</v>
      </c>
      <c r="I1" s="20"/>
      <c r="J1" s="21"/>
      <c r="K1" s="16"/>
      <c r="L1" s="16"/>
      <c r="M1" s="21"/>
      <c r="N1" s="21"/>
      <c r="O1" s="21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</row>
    <row r="2" spans="1:30" x14ac:dyDescent="0.2">
      <c r="A2" s="22"/>
      <c r="B2" s="20"/>
      <c r="C2" s="20"/>
      <c r="D2" s="20"/>
      <c r="E2" s="20"/>
      <c r="F2" s="20"/>
      <c r="G2" s="20"/>
      <c r="H2" s="23" t="s">
        <v>706</v>
      </c>
      <c r="I2" s="20"/>
      <c r="J2" s="21"/>
      <c r="K2" s="14"/>
      <c r="L2" s="14"/>
      <c r="M2" s="21"/>
      <c r="N2" s="21"/>
      <c r="O2" s="21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</row>
    <row r="3" spans="1:30" x14ac:dyDescent="0.2">
      <c r="A3" s="22"/>
      <c r="B3" s="20"/>
      <c r="C3" s="20"/>
      <c r="D3" s="20"/>
      <c r="E3" s="20"/>
      <c r="F3" s="20"/>
      <c r="G3" s="20"/>
      <c r="H3" s="23" t="s">
        <v>707</v>
      </c>
      <c r="I3" s="20"/>
      <c r="J3" s="21"/>
      <c r="K3" s="14"/>
      <c r="L3" s="14"/>
      <c r="M3" s="21"/>
      <c r="N3" s="21"/>
      <c r="O3" s="21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</row>
    <row r="4" spans="1:30" x14ac:dyDescent="0.2">
      <c r="A4" s="22" t="s">
        <v>708</v>
      </c>
      <c r="B4" s="20"/>
      <c r="C4" s="20"/>
      <c r="D4" s="20"/>
      <c r="E4" s="20"/>
      <c r="F4" s="20"/>
      <c r="G4" s="20"/>
      <c r="H4" s="23" t="s">
        <v>709</v>
      </c>
      <c r="I4" s="20"/>
      <c r="J4" s="21"/>
      <c r="K4" s="14"/>
      <c r="L4" s="14"/>
      <c r="M4" s="21"/>
      <c r="N4" s="21"/>
      <c r="O4" s="21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</row>
    <row r="5" spans="1:30" x14ac:dyDescent="0.2">
      <c r="A5" s="24" t="s">
        <v>710</v>
      </c>
      <c r="B5" s="20"/>
      <c r="C5" s="20"/>
      <c r="D5" s="20"/>
      <c r="E5" s="20"/>
      <c r="F5" s="20"/>
      <c r="G5" s="20"/>
      <c r="H5" s="25" t="s">
        <v>711</v>
      </c>
      <c r="I5" s="20"/>
      <c r="J5" s="21"/>
      <c r="K5" s="14"/>
      <c r="L5" s="14"/>
      <c r="M5" s="21"/>
      <c r="N5" s="21"/>
      <c r="O5" s="21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</row>
    <row r="6" spans="1:30" ht="39" customHeight="1" x14ac:dyDescent="0.2">
      <c r="A6" s="71" t="s">
        <v>712</v>
      </c>
      <c r="B6" s="72"/>
      <c r="C6" s="72"/>
      <c r="D6" s="72"/>
      <c r="E6" s="72"/>
      <c r="F6" s="72"/>
      <c r="G6" s="72"/>
      <c r="H6" s="72"/>
      <c r="I6" s="72"/>
      <c r="J6" s="72"/>
      <c r="K6" s="20"/>
      <c r="L6" s="21"/>
      <c r="M6" s="21"/>
      <c r="N6" s="21"/>
      <c r="O6" s="21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18" customHeight="1" x14ac:dyDescent="0.2">
      <c r="A7" s="26"/>
      <c r="B7" s="27"/>
      <c r="C7" s="28"/>
      <c r="D7" s="29" t="s">
        <v>713</v>
      </c>
      <c r="E7" s="30"/>
      <c r="F7" s="31"/>
      <c r="G7" s="31"/>
      <c r="H7" s="28"/>
      <c r="I7" s="28"/>
      <c r="J7" s="28"/>
      <c r="K7" s="20"/>
      <c r="L7" s="21"/>
      <c r="M7" s="21"/>
      <c r="N7" s="21"/>
      <c r="O7" s="21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</row>
    <row r="8" spans="1:30" ht="15.75" x14ac:dyDescent="0.2">
      <c r="A8" s="26"/>
      <c r="B8" s="32"/>
      <c r="C8" s="73" t="s">
        <v>714</v>
      </c>
      <c r="D8" s="73"/>
      <c r="E8" s="73"/>
      <c r="F8" s="73"/>
      <c r="G8" s="33"/>
      <c r="H8" s="33"/>
      <c r="I8" s="20"/>
      <c r="J8" s="20"/>
      <c r="K8" s="20"/>
      <c r="L8" s="21"/>
      <c r="M8" s="21"/>
      <c r="N8" s="21"/>
      <c r="O8" s="21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</row>
    <row r="9" spans="1:30" ht="58.5" customHeight="1" x14ac:dyDescent="0.25">
      <c r="A9" s="74" t="s">
        <v>652</v>
      </c>
      <c r="B9" s="74"/>
      <c r="C9" s="75" t="s">
        <v>718</v>
      </c>
      <c r="D9" s="75"/>
      <c r="E9" s="75"/>
      <c r="F9" s="75"/>
      <c r="G9" s="75"/>
      <c r="H9" s="75"/>
      <c r="I9" s="75"/>
      <c r="J9" s="75"/>
      <c r="K9" s="75"/>
      <c r="L9" s="15"/>
      <c r="M9" s="15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8" t="s">
        <v>715</v>
      </c>
    </row>
    <row r="10" spans="1:30" ht="14.25" x14ac:dyDescent="0.2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5"/>
      <c r="M10" s="15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</row>
    <row r="11" spans="1:30" ht="14.25" customHeight="1" x14ac:dyDescent="0.2">
      <c r="A11" s="76" t="s">
        <v>716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15"/>
      <c r="M11" s="15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</row>
    <row r="12" spans="1:30" ht="14.25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8"/>
      <c r="M12" s="8"/>
    </row>
    <row r="13" spans="1:30" ht="14.25" x14ac:dyDescent="0.2">
      <c r="A13" s="53" t="s">
        <v>672</v>
      </c>
      <c r="B13" s="53"/>
      <c r="C13" s="53"/>
      <c r="D13" s="53"/>
      <c r="E13" s="53"/>
      <c r="F13" s="55" t="s">
        <v>653</v>
      </c>
      <c r="G13" s="55"/>
      <c r="H13" s="55"/>
      <c r="I13" s="56">
        <f>H287</f>
        <v>3187141.7</v>
      </c>
      <c r="J13" s="57"/>
      <c r="K13" s="10" t="s">
        <v>717</v>
      </c>
      <c r="L13" s="8"/>
      <c r="M13" s="8"/>
    </row>
    <row r="14" spans="1:30" ht="14.25" x14ac:dyDescent="0.2">
      <c r="A14" s="53"/>
      <c r="B14" s="53"/>
      <c r="C14" s="53"/>
      <c r="D14" s="53"/>
      <c r="E14" s="53"/>
      <c r="F14" s="55" t="s">
        <v>655</v>
      </c>
      <c r="G14" s="55"/>
      <c r="H14" s="55"/>
      <c r="I14" s="56">
        <f>(Source!F223+Source!F224)</f>
        <v>702.41848400000015</v>
      </c>
      <c r="J14" s="57"/>
      <c r="K14" s="10" t="s">
        <v>656</v>
      </c>
      <c r="L14" s="8"/>
      <c r="M14" s="8"/>
    </row>
    <row r="15" spans="1:30" ht="14.25" x14ac:dyDescent="0.2">
      <c r="A15" s="54"/>
      <c r="B15" s="54"/>
      <c r="C15" s="54"/>
      <c r="D15" s="54"/>
      <c r="E15" s="54"/>
      <c r="F15" s="58" t="s">
        <v>657</v>
      </c>
      <c r="G15" s="58"/>
      <c r="H15" s="58"/>
      <c r="I15" s="59">
        <f>(Source!F216+ Source!F215)/1000*8.21</f>
        <v>47.100770000000004</v>
      </c>
      <c r="J15" s="60"/>
      <c r="K15" s="10" t="s">
        <v>654</v>
      </c>
      <c r="L15" s="8"/>
      <c r="M15" s="8"/>
    </row>
    <row r="16" spans="1:30" ht="14.25" x14ac:dyDescent="0.2">
      <c r="A16" s="61" t="s">
        <v>658</v>
      </c>
      <c r="B16" s="61" t="s">
        <v>659</v>
      </c>
      <c r="C16" s="61" t="s">
        <v>660</v>
      </c>
      <c r="D16" s="61" t="s">
        <v>661</v>
      </c>
      <c r="E16" s="61" t="s">
        <v>662</v>
      </c>
      <c r="F16" s="61"/>
      <c r="G16" s="62" t="s">
        <v>663</v>
      </c>
      <c r="H16" s="62"/>
      <c r="I16" s="62"/>
      <c r="J16" s="61" t="s">
        <v>664</v>
      </c>
      <c r="K16" s="61"/>
      <c r="L16" s="8"/>
      <c r="M16" s="8"/>
    </row>
    <row r="17" spans="1:28" ht="20.100000000000001" customHeight="1" x14ac:dyDescent="0.2">
      <c r="A17" s="61"/>
      <c r="B17" s="61"/>
      <c r="C17" s="61"/>
      <c r="D17" s="61"/>
      <c r="E17" s="61" t="s">
        <v>93</v>
      </c>
      <c r="F17" s="61" t="s">
        <v>665</v>
      </c>
      <c r="G17" s="61" t="s">
        <v>93</v>
      </c>
      <c r="H17" s="61" t="s">
        <v>666</v>
      </c>
      <c r="I17" s="61" t="s">
        <v>665</v>
      </c>
      <c r="J17" s="61"/>
      <c r="K17" s="61"/>
      <c r="L17" s="8"/>
      <c r="M17" s="8"/>
    </row>
    <row r="18" spans="1:28" ht="14.25" x14ac:dyDescent="0.2">
      <c r="A18" s="61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8"/>
      <c r="M18" s="8"/>
    </row>
    <row r="19" spans="1:28" ht="20.100000000000001" customHeight="1" x14ac:dyDescent="0.2">
      <c r="A19" s="61"/>
      <c r="B19" s="61"/>
      <c r="C19" s="61"/>
      <c r="D19" s="61"/>
      <c r="E19" s="61" t="s">
        <v>667</v>
      </c>
      <c r="F19" s="61" t="s">
        <v>668</v>
      </c>
      <c r="G19" s="61"/>
      <c r="H19" s="61"/>
      <c r="I19" s="61" t="s">
        <v>668</v>
      </c>
      <c r="J19" s="61" t="s">
        <v>669</v>
      </c>
      <c r="K19" s="61"/>
      <c r="L19" s="8"/>
      <c r="M19" s="8"/>
    </row>
    <row r="20" spans="1:28" ht="14.25" x14ac:dyDescent="0.2">
      <c r="A20" s="61"/>
      <c r="B20" s="61"/>
      <c r="C20" s="61"/>
      <c r="D20" s="61"/>
      <c r="E20" s="61"/>
      <c r="F20" s="61"/>
      <c r="G20" s="61"/>
      <c r="H20" s="61"/>
      <c r="I20" s="61"/>
      <c r="J20" s="11" t="s">
        <v>670</v>
      </c>
      <c r="K20" s="11" t="s">
        <v>671</v>
      </c>
      <c r="L20" s="8"/>
      <c r="M20" s="8"/>
    </row>
    <row r="21" spans="1:28" ht="14.25" x14ac:dyDescent="0.2">
      <c r="A21" s="35">
        <v>1</v>
      </c>
      <c r="B21" s="35">
        <v>2</v>
      </c>
      <c r="C21" s="35">
        <v>3</v>
      </c>
      <c r="D21" s="35">
        <v>4</v>
      </c>
      <c r="E21" s="35">
        <v>5</v>
      </c>
      <c r="F21" s="35">
        <v>6</v>
      </c>
      <c r="G21" s="35">
        <v>7</v>
      </c>
      <c r="H21" s="35">
        <v>8</v>
      </c>
      <c r="I21" s="35">
        <v>9</v>
      </c>
      <c r="J21" s="35">
        <v>10</v>
      </c>
      <c r="K21" s="35">
        <v>11</v>
      </c>
      <c r="L21" s="8"/>
      <c r="M21" s="8"/>
    </row>
    <row r="22" spans="1:28" x14ac:dyDescent="0.2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</row>
    <row r="23" spans="1:28" ht="16.5" x14ac:dyDescent="0.25">
      <c r="A23" s="63" t="str">
        <f>CONCATENATE("Раздел: ",IF(Source!G24&lt;&gt;"Новый раздел", Source!G24, ""))</f>
        <v>Раздел: 1. Демонтажные работы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</row>
    <row r="24" spans="1:28" ht="28.5" x14ac:dyDescent="0.2">
      <c r="A24" s="37" t="str">
        <f>Source!E28</f>
        <v>1</v>
      </c>
      <c r="B24" s="37" t="str">
        <f>Source!F28</f>
        <v>33-04-042-1</v>
      </c>
      <c r="C24" s="38" t="str">
        <f>Source!G28</f>
        <v>Демонтаж опор ВЛ 0,38-10 кВ: без приставок одностоечных</v>
      </c>
      <c r="D24" s="39">
        <f>Source!I28</f>
        <v>8</v>
      </c>
      <c r="E24" s="40">
        <f>Source!AB28</f>
        <v>70.3</v>
      </c>
      <c r="F24" s="40">
        <f>Source!AD28</f>
        <v>64.3</v>
      </c>
      <c r="G24" s="41">
        <f>Source!O28</f>
        <v>562</v>
      </c>
      <c r="H24" s="41">
        <f>Source!S28</f>
        <v>48</v>
      </c>
      <c r="I24" s="41">
        <f>Source!Q28</f>
        <v>514</v>
      </c>
      <c r="J24" s="42">
        <f>Source!AH28</f>
        <v>0.81</v>
      </c>
      <c r="K24" s="42">
        <f>Source!U28</f>
        <v>6.48</v>
      </c>
      <c r="T24">
        <f>Source!O28+Source!X28+Source!Y28</f>
        <v>699</v>
      </c>
      <c r="U24">
        <f>Source!P28</f>
        <v>0</v>
      </c>
      <c r="V24">
        <f>Source!S28</f>
        <v>48</v>
      </c>
      <c r="W24">
        <f>Source!Q28</f>
        <v>514</v>
      </c>
      <c r="X24">
        <f>Source!R28</f>
        <v>40</v>
      </c>
      <c r="Y24">
        <f>Source!U28</f>
        <v>6.48</v>
      </c>
      <c r="Z24">
        <f>Source!V28</f>
        <v>3.52</v>
      </c>
      <c r="AA24">
        <f>Source!X28</f>
        <v>92</v>
      </c>
      <c r="AB24">
        <f>Source!Y28</f>
        <v>45</v>
      </c>
    </row>
    <row r="25" spans="1:28" ht="14.25" x14ac:dyDescent="0.2">
      <c r="A25" s="36"/>
      <c r="B25" s="36"/>
      <c r="C25" s="43" t="str">
        <f>Source!H28</f>
        <v>1 ОПОРА</v>
      </c>
      <c r="D25" s="39"/>
      <c r="E25" s="40">
        <f>Source!AF28</f>
        <v>6</v>
      </c>
      <c r="F25" s="40">
        <f>Source!AE28</f>
        <v>5</v>
      </c>
      <c r="G25" s="41"/>
      <c r="H25" s="41"/>
      <c r="I25" s="41">
        <f>Source!R28</f>
        <v>40</v>
      </c>
      <c r="J25" s="42">
        <f>Source!AI28</f>
        <v>0.44</v>
      </c>
      <c r="K25" s="42">
        <f>Source!V28</f>
        <v>3.52</v>
      </c>
    </row>
    <row r="26" spans="1:28" x14ac:dyDescent="0.2">
      <c r="A26" s="36"/>
      <c r="B26" s="36"/>
      <c r="C26" s="44" t="s">
        <v>673</v>
      </c>
      <c r="D26" s="45">
        <f>Source!BZ28</f>
        <v>105</v>
      </c>
      <c r="E26" s="46">
        <f>(Source!AF28+Source!AE28)*Source!FX28/100</f>
        <v>11.55</v>
      </c>
      <c r="F26" s="45"/>
      <c r="G26" s="47">
        <f>Source!X28</f>
        <v>92</v>
      </c>
      <c r="H26" s="45" t="str">
        <f>CONCATENATE(Source!AT28)</f>
        <v>105</v>
      </c>
      <c r="I26" s="45"/>
      <c r="J26" s="45"/>
      <c r="K26" s="45"/>
    </row>
    <row r="27" spans="1:28" x14ac:dyDescent="0.2">
      <c r="A27" s="36"/>
      <c r="B27" s="36"/>
      <c r="C27" s="44" t="s">
        <v>674</v>
      </c>
      <c r="D27" s="45">
        <f>Source!CA28</f>
        <v>60</v>
      </c>
      <c r="E27" s="46">
        <f>(Source!AF28+Source!AE28)*Source!FY28/100</f>
        <v>5.61</v>
      </c>
      <c r="F27" s="45" t="str">
        <f>CONCATENATE(Source!DM28,Source!FU28, "=", Source!FY28, "%")</f>
        <v>*0,85=51%</v>
      </c>
      <c r="G27" s="47">
        <f>Source!Y28</f>
        <v>45</v>
      </c>
      <c r="H27" s="45" t="str">
        <f>CONCATENATE(Source!AU28)</f>
        <v>51</v>
      </c>
      <c r="I27" s="45"/>
      <c r="J27" s="45"/>
      <c r="K27" s="45"/>
    </row>
    <row r="28" spans="1:28" x14ac:dyDescent="0.2">
      <c r="A28" s="36"/>
      <c r="B28" s="36"/>
      <c r="C28" s="44" t="s">
        <v>675</v>
      </c>
      <c r="D28" s="45"/>
      <c r="E28" s="46">
        <f>((Source!AF28+Source!AE28)*Source!FX28/100)+((Source!AF28+Source!AE28)*Source!FY28/100)+Source!AB28</f>
        <v>87.46</v>
      </c>
      <c r="F28" s="45"/>
      <c r="G28" s="47">
        <f>Source!O28+Source!X28+Source!Y28</f>
        <v>699</v>
      </c>
      <c r="H28" s="45"/>
      <c r="I28" s="45"/>
      <c r="J28" s="45"/>
      <c r="K28" s="45"/>
    </row>
    <row r="29" spans="1:28" ht="71.25" x14ac:dyDescent="0.2">
      <c r="A29" s="37" t="str">
        <f>Source!E29</f>
        <v>2</v>
      </c>
      <c r="B29" s="37" t="str">
        <f>Source!F29</f>
        <v>пг01-01-01-043</v>
      </c>
      <c r="C29" s="38" t="str">
        <f>Source!G29</f>
        <v>Погрузочные работы при автомобильных перевозках: мусора строительного с погрузкой экскаваторами емкостью ковша до 0,5 м3</v>
      </c>
      <c r="D29" s="39">
        <f>Source!I29</f>
        <v>6</v>
      </c>
      <c r="E29" s="40">
        <f>Source!AB29</f>
        <v>3.5</v>
      </c>
      <c r="F29" s="40">
        <f>Source!AD29</f>
        <v>3.5</v>
      </c>
      <c r="G29" s="41">
        <f>Source!O29</f>
        <v>21</v>
      </c>
      <c r="H29" s="41">
        <f>Source!S29</f>
        <v>0</v>
      </c>
      <c r="I29" s="41">
        <f>Source!Q29</f>
        <v>21</v>
      </c>
      <c r="J29" s="42">
        <f>Source!AH29</f>
        <v>0</v>
      </c>
      <c r="K29" s="42">
        <f>Source!U29</f>
        <v>0</v>
      </c>
      <c r="T29">
        <f>Source!O29+Source!X29+Source!Y29</f>
        <v>21</v>
      </c>
      <c r="U29">
        <f>Source!P29</f>
        <v>0</v>
      </c>
      <c r="V29">
        <f>Source!S29</f>
        <v>0</v>
      </c>
      <c r="W29">
        <f>Source!Q29</f>
        <v>21</v>
      </c>
      <c r="X29">
        <f>Source!R29</f>
        <v>0</v>
      </c>
      <c r="Y29">
        <f>Source!U29</f>
        <v>0</v>
      </c>
      <c r="Z29">
        <f>Source!V29</f>
        <v>0</v>
      </c>
      <c r="AA29">
        <f>Source!X29</f>
        <v>0</v>
      </c>
      <c r="AB29">
        <f>Source!Y29</f>
        <v>0</v>
      </c>
    </row>
    <row r="30" spans="1:28" ht="14.25" x14ac:dyDescent="0.2">
      <c r="A30" s="36"/>
      <c r="B30" s="36"/>
      <c r="C30" s="43" t="str">
        <f>Source!H29</f>
        <v>1 Т ГРУЗА</v>
      </c>
      <c r="D30" s="39"/>
      <c r="E30" s="40">
        <f>Source!AF29</f>
        <v>0</v>
      </c>
      <c r="F30" s="40">
        <f>Source!AE29</f>
        <v>0</v>
      </c>
      <c r="G30" s="41"/>
      <c r="H30" s="41"/>
      <c r="I30" s="41">
        <f>Source!R29</f>
        <v>0</v>
      </c>
      <c r="J30" s="42">
        <f>Source!AI29</f>
        <v>0</v>
      </c>
      <c r="K30" s="42">
        <f>Source!V29</f>
        <v>0</v>
      </c>
    </row>
    <row r="31" spans="1:28" x14ac:dyDescent="0.2">
      <c r="A31" s="36"/>
      <c r="B31" s="36"/>
      <c r="C31" s="48" t="str">
        <f>"Объем: "&amp;Source!I29&amp;"="&amp;Source!I28&amp;"*"&amp;"0,75"</f>
        <v>Объем: 6=8*0,75</v>
      </c>
      <c r="D31" s="36"/>
      <c r="E31" s="36"/>
      <c r="F31" s="36"/>
      <c r="G31" s="36"/>
      <c r="H31" s="36"/>
      <c r="I31" s="36"/>
      <c r="J31" s="36"/>
      <c r="K31" s="36"/>
    </row>
    <row r="32" spans="1:28" ht="57" x14ac:dyDescent="0.2">
      <c r="A32" s="37" t="str">
        <f>Source!E30</f>
        <v>3</v>
      </c>
      <c r="B32" s="37" t="str">
        <f>Source!F30</f>
        <v>пг03-21-01-005</v>
      </c>
      <c r="C32" s="38" t="str">
        <f>Source!G30</f>
        <v>Перевозка грузов автомобилями-самосвалами грузоподъемностью 10 т, работающих вне карьера, на расстояние: до 5 км I класс груза</v>
      </c>
      <c r="D32" s="39">
        <f>Source!I30</f>
        <v>6</v>
      </c>
      <c r="E32" s="40">
        <f>Source!AB30</f>
        <v>6.7</v>
      </c>
      <c r="F32" s="40">
        <f>Source!AD30</f>
        <v>6.7</v>
      </c>
      <c r="G32" s="41">
        <f>Source!O30</f>
        <v>40</v>
      </c>
      <c r="H32" s="41">
        <f>Source!S30</f>
        <v>0</v>
      </c>
      <c r="I32" s="41">
        <f>Source!Q30</f>
        <v>40</v>
      </c>
      <c r="J32" s="42">
        <f>Source!AH30</f>
        <v>0</v>
      </c>
      <c r="K32" s="42">
        <f>Source!U30</f>
        <v>0</v>
      </c>
      <c r="T32">
        <f>Source!O30+Source!X30+Source!Y30</f>
        <v>40</v>
      </c>
      <c r="U32">
        <f>Source!P30</f>
        <v>0</v>
      </c>
      <c r="V32">
        <f>Source!S30</f>
        <v>0</v>
      </c>
      <c r="W32">
        <f>Source!Q30</f>
        <v>40</v>
      </c>
      <c r="X32">
        <f>Source!R30</f>
        <v>0</v>
      </c>
      <c r="Y32">
        <f>Source!U30</f>
        <v>0</v>
      </c>
      <c r="Z32">
        <f>Source!V30</f>
        <v>0</v>
      </c>
      <c r="AA32">
        <f>Source!X30</f>
        <v>0</v>
      </c>
      <c r="AB32">
        <f>Source!Y30</f>
        <v>0</v>
      </c>
    </row>
    <row r="33" spans="1:28" ht="14.25" x14ac:dyDescent="0.2">
      <c r="A33" s="36"/>
      <c r="B33" s="36"/>
      <c r="C33" s="43" t="str">
        <f>Source!H30</f>
        <v>1 Т ГРУЗА</v>
      </c>
      <c r="D33" s="39"/>
      <c r="E33" s="40">
        <f>Source!AF30</f>
        <v>0</v>
      </c>
      <c r="F33" s="40">
        <f>Source!AE30</f>
        <v>0</v>
      </c>
      <c r="G33" s="41"/>
      <c r="H33" s="41"/>
      <c r="I33" s="41">
        <f>Source!R30</f>
        <v>0</v>
      </c>
      <c r="J33" s="42">
        <f>Source!AI30</f>
        <v>0</v>
      </c>
      <c r="K33" s="42">
        <f>Source!V30</f>
        <v>0</v>
      </c>
    </row>
    <row r="34" spans="1:28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pans="1:28" ht="15" x14ac:dyDescent="0.25">
      <c r="A35" s="49"/>
      <c r="B35" s="49"/>
      <c r="C35" s="64" t="str">
        <f>CONCATENATE("Итого по разделу: ",IF(Source!G32&lt;&gt;"Новый раздел", Source!G32, ""))</f>
        <v>Итого по разделу: 1. Демонтажные работы</v>
      </c>
      <c r="D35" s="64"/>
      <c r="E35" s="64"/>
      <c r="F35" s="64"/>
      <c r="G35" s="50">
        <f>IF(SUM(T23:T34)=0, "-", SUM(T23:T34))</f>
        <v>760</v>
      </c>
      <c r="H35" s="50">
        <f>IF(SUM(V23:V34)=0, "-", SUM(V23:V34))</f>
        <v>48</v>
      </c>
      <c r="I35" s="50">
        <f>IF(SUM(W23:W34)=0, "-", SUM(W23:W34))</f>
        <v>575</v>
      </c>
      <c r="J35" s="50"/>
      <c r="K35" s="51">
        <f>IF(SUM(Y23:Y34)=0, "-", SUM(Y23:Y34))</f>
        <v>6.48</v>
      </c>
    </row>
    <row r="36" spans="1:28" ht="15" x14ac:dyDescent="0.25">
      <c r="A36" s="49"/>
      <c r="B36" s="49"/>
      <c r="C36" s="49"/>
      <c r="D36" s="49"/>
      <c r="E36" s="49"/>
      <c r="F36" s="49"/>
      <c r="G36" s="50"/>
      <c r="H36" s="50"/>
      <c r="I36" s="50">
        <f>IF(SUM(X23:X34)=0, "-", SUM(X23:X34))</f>
        <v>40</v>
      </c>
      <c r="J36" s="50"/>
      <c r="K36" s="51">
        <f>IF(SUM(Z23:Z34)=0, "-", SUM(Z23:Z34))</f>
        <v>3.52</v>
      </c>
    </row>
    <row r="37" spans="1:28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</row>
    <row r="38" spans="1:28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</row>
    <row r="39" spans="1:28" ht="14.25" x14ac:dyDescent="0.2">
      <c r="A39" s="36"/>
      <c r="B39" s="36"/>
      <c r="C39" s="65" t="str">
        <f>Source!H58</f>
        <v>Накладные расходы</v>
      </c>
      <c r="D39" s="65"/>
      <c r="E39" s="65"/>
      <c r="F39" s="65"/>
      <c r="G39" s="65"/>
      <c r="H39" s="66">
        <f>IF(Source!F58=0, "", Source!F58)</f>
        <v>92</v>
      </c>
      <c r="I39" s="66"/>
      <c r="J39" s="36"/>
      <c r="K39" s="36"/>
    </row>
    <row r="40" spans="1:28" ht="14.25" x14ac:dyDescent="0.2">
      <c r="A40" s="36"/>
      <c r="B40" s="36"/>
      <c r="C40" s="65" t="str">
        <f>Source!H59</f>
        <v>Сметная прибыль</v>
      </c>
      <c r="D40" s="65"/>
      <c r="E40" s="65"/>
      <c r="F40" s="65"/>
      <c r="G40" s="65"/>
      <c r="H40" s="66">
        <f>IF(Source!F59=0, "", Source!F59)</f>
        <v>45</v>
      </c>
      <c r="I40" s="66"/>
      <c r="J40" s="36"/>
      <c r="K40" s="36"/>
    </row>
    <row r="41" spans="1:28" ht="14.25" x14ac:dyDescent="0.2">
      <c r="A41" s="36"/>
      <c r="B41" s="36"/>
      <c r="C41" s="65" t="str">
        <f>Source!H60</f>
        <v>Всего с НР и СП</v>
      </c>
      <c r="D41" s="65"/>
      <c r="E41" s="65"/>
      <c r="F41" s="65"/>
      <c r="G41" s="65"/>
      <c r="H41" s="66">
        <f>IF(Source!F60=0, "", Source!F60)</f>
        <v>760</v>
      </c>
      <c r="I41" s="66"/>
      <c r="J41" s="36"/>
      <c r="K41" s="36"/>
    </row>
    <row r="42" spans="1:28" ht="14.25" x14ac:dyDescent="0.2">
      <c r="A42" s="36"/>
      <c r="B42" s="36"/>
      <c r="C42" s="65" t="str">
        <f>Source!H61</f>
        <v>Индекс на 3 квартал 2020г. -8,21</v>
      </c>
      <c r="D42" s="65"/>
      <c r="E42" s="65"/>
      <c r="F42" s="65"/>
      <c r="G42" s="65"/>
      <c r="H42" s="68">
        <f>IF(Source!F61=0, "", Source!F61)</f>
        <v>6239.6</v>
      </c>
      <c r="I42" s="68"/>
      <c r="J42" s="36"/>
      <c r="K42" s="36"/>
    </row>
    <row r="43" spans="1:28" ht="14.25" x14ac:dyDescent="0.2">
      <c r="A43" s="36"/>
      <c r="B43" s="36"/>
      <c r="C43" s="65" t="str">
        <f>Source!H62</f>
        <v>НДС 20%</v>
      </c>
      <c r="D43" s="65"/>
      <c r="E43" s="65"/>
      <c r="F43" s="65"/>
      <c r="G43" s="65"/>
      <c r="H43" s="68">
        <f>IF(Source!F62=0, "", Source!F62)</f>
        <v>1247.92</v>
      </c>
      <c r="I43" s="68"/>
      <c r="J43" s="36"/>
      <c r="K43" s="36"/>
    </row>
    <row r="44" spans="1:28" ht="14.25" x14ac:dyDescent="0.2">
      <c r="A44" s="36"/>
      <c r="B44" s="36"/>
      <c r="C44" s="65" t="str">
        <f>Source!H63</f>
        <v>Всего по смете</v>
      </c>
      <c r="D44" s="65"/>
      <c r="E44" s="65"/>
      <c r="F44" s="65"/>
      <c r="G44" s="65"/>
      <c r="H44" s="68">
        <f>IF(Source!F63=0, "", Source!F63)</f>
        <v>7487.52</v>
      </c>
      <c r="I44" s="68"/>
      <c r="J44" s="36"/>
      <c r="K44" s="36"/>
    </row>
    <row r="45" spans="1:28" x14ac:dyDescent="0.2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</row>
    <row r="46" spans="1:28" ht="16.5" x14ac:dyDescent="0.25">
      <c r="A46" s="63" t="str">
        <f>CONCATENATE("Раздел: ",IF(Source!G65&lt;&gt;"Новый раздел", Source!G65, ""))</f>
        <v>Раздел: 2. Монтажные работы</v>
      </c>
      <c r="B46" s="63"/>
      <c r="C46" s="63"/>
      <c r="D46" s="63"/>
      <c r="E46" s="63"/>
      <c r="F46" s="63"/>
      <c r="G46" s="63"/>
      <c r="H46" s="63"/>
      <c r="I46" s="63"/>
      <c r="J46" s="63"/>
      <c r="K46" s="63"/>
    </row>
    <row r="47" spans="1:28" ht="28.5" x14ac:dyDescent="0.2">
      <c r="A47" s="37" t="str">
        <f>Source!E69</f>
        <v>4</v>
      </c>
      <c r="B47" s="37" t="str">
        <f>Source!F69</f>
        <v>33-04-008-3</v>
      </c>
      <c r="C47" s="38" t="str">
        <f>Source!G69</f>
        <v>Подвеска изолированных проводов ВЛ 0,38 кВ с помощью механизмов</v>
      </c>
      <c r="D47" s="39">
        <f>Source!I69</f>
        <v>2.5999999999999999E-2</v>
      </c>
      <c r="E47" s="40">
        <f>Source!AB69</f>
        <v>1330.4</v>
      </c>
      <c r="F47" s="40">
        <f>Source!AD69</f>
        <v>597.70000000000005</v>
      </c>
      <c r="G47" s="41">
        <f>Source!O69</f>
        <v>35</v>
      </c>
      <c r="H47" s="41">
        <f>Source!S69</f>
        <v>7</v>
      </c>
      <c r="I47" s="41">
        <f>Source!Q69</f>
        <v>16</v>
      </c>
      <c r="J47" s="42">
        <f>Source!AH69</f>
        <v>34.9</v>
      </c>
      <c r="K47" s="42">
        <f>Source!U69</f>
        <v>0.90739999999999987</v>
      </c>
      <c r="T47">
        <f>Source!O69+Source!X69+Source!Y69</f>
        <v>49</v>
      </c>
      <c r="U47">
        <f>Source!P69</f>
        <v>12</v>
      </c>
      <c r="V47">
        <f>Source!S69</f>
        <v>7</v>
      </c>
      <c r="W47">
        <f>Source!Q69</f>
        <v>16</v>
      </c>
      <c r="X47">
        <f>Source!R69</f>
        <v>2</v>
      </c>
      <c r="Y47">
        <f>Source!U69</f>
        <v>0.90739999999999987</v>
      </c>
      <c r="Z47">
        <f>Source!V69</f>
        <v>0.14559999999999998</v>
      </c>
      <c r="AA47">
        <f>Source!X69</f>
        <v>9</v>
      </c>
      <c r="AB47">
        <f>Source!Y69</f>
        <v>5</v>
      </c>
    </row>
    <row r="48" spans="1:28" ht="28.5" x14ac:dyDescent="0.2">
      <c r="A48" s="36"/>
      <c r="B48" s="36"/>
      <c r="C48" s="43" t="str">
        <f>Source!H69</f>
        <v>1 км изолированного провода с несколькими жилами при 30 опорах</v>
      </c>
      <c r="D48" s="39"/>
      <c r="E48" s="40">
        <f>Source!AF69</f>
        <v>260.7</v>
      </c>
      <c r="F48" s="40">
        <f>Source!AE69</f>
        <v>63.3</v>
      </c>
      <c r="G48" s="41"/>
      <c r="H48" s="41"/>
      <c r="I48" s="41">
        <f>Source!R69</f>
        <v>2</v>
      </c>
      <c r="J48" s="42">
        <f>Source!AI69</f>
        <v>5.6</v>
      </c>
      <c r="K48" s="42">
        <f>Source!V69</f>
        <v>0.14559999999999998</v>
      </c>
    </row>
    <row r="49" spans="1:28" x14ac:dyDescent="0.2">
      <c r="A49" s="36"/>
      <c r="B49" s="36"/>
      <c r="C49" s="44" t="s">
        <v>673</v>
      </c>
      <c r="D49" s="45">
        <f>Source!BZ69</f>
        <v>105</v>
      </c>
      <c r="E49" s="46">
        <f>(Source!AF69+Source!AE69)*Source!FX69/100</f>
        <v>340.2</v>
      </c>
      <c r="F49" s="45"/>
      <c r="G49" s="47">
        <f>Source!X69</f>
        <v>9</v>
      </c>
      <c r="H49" s="45" t="str">
        <f>CONCATENATE(Source!AT69)</f>
        <v>105</v>
      </c>
      <c r="I49" s="45"/>
      <c r="J49" s="45"/>
      <c r="K49" s="45"/>
    </row>
    <row r="50" spans="1:28" x14ac:dyDescent="0.2">
      <c r="A50" s="36"/>
      <c r="B50" s="36"/>
      <c r="C50" s="44" t="s">
        <v>674</v>
      </c>
      <c r="D50" s="45">
        <f>Source!CA69</f>
        <v>60</v>
      </c>
      <c r="E50" s="46">
        <f>(Source!AF69+Source!AE69)*Source!FY69/100</f>
        <v>165.24</v>
      </c>
      <c r="F50" s="45" t="str">
        <f>CONCATENATE(Source!DM69,Source!FU69, "=", Source!FY69, "%")</f>
        <v>*0,85=51%</v>
      </c>
      <c r="G50" s="47">
        <f>Source!Y69</f>
        <v>5</v>
      </c>
      <c r="H50" s="45" t="str">
        <f>CONCATENATE(Source!AU69)</f>
        <v>51</v>
      </c>
      <c r="I50" s="45"/>
      <c r="J50" s="45"/>
      <c r="K50" s="45"/>
    </row>
    <row r="51" spans="1:28" x14ac:dyDescent="0.2">
      <c r="A51" s="36"/>
      <c r="B51" s="36"/>
      <c r="C51" s="44" t="s">
        <v>675</v>
      </c>
      <c r="D51" s="45"/>
      <c r="E51" s="46">
        <f>((Source!AF69+Source!AE69)*Source!FX69/100)+((Source!AF69+Source!AE69)*Source!FY69/100)+Source!AB69</f>
        <v>1835.8400000000001</v>
      </c>
      <c r="F51" s="45"/>
      <c r="G51" s="47">
        <f>Source!O69+Source!X69+Source!Y69</f>
        <v>49</v>
      </c>
      <c r="H51" s="45"/>
      <c r="I51" s="45"/>
      <c r="J51" s="45"/>
      <c r="K51" s="45"/>
    </row>
    <row r="52" spans="1:28" ht="57" x14ac:dyDescent="0.2">
      <c r="A52" s="37" t="str">
        <f>Source!E70</f>
        <v>4,1</v>
      </c>
      <c r="B52" s="37" t="str">
        <f>Source!F70</f>
        <v>502-0878</v>
      </c>
      <c r="C52" s="38" t="str">
        <f>Source!G70</f>
        <v>Провода самонесущие изолированные для воздушных линий электропередачи с алюминиевыми жилами марки СИП-4 4х16-0,6/1,0</v>
      </c>
      <c r="D52" s="39">
        <f>Source!I70</f>
        <v>2.6779999999999998E-3</v>
      </c>
      <c r="E52" s="40">
        <f>Source!AB70</f>
        <v>18653.8</v>
      </c>
      <c r="F52" s="40">
        <f>Source!AD70</f>
        <v>0</v>
      </c>
      <c r="G52" s="41">
        <f>Source!O70</f>
        <v>50</v>
      </c>
      <c r="H52" s="41">
        <f>Source!S70</f>
        <v>0</v>
      </c>
      <c r="I52" s="41">
        <f>Source!Q70</f>
        <v>0</v>
      </c>
      <c r="J52" s="42">
        <f>Source!AH70</f>
        <v>0</v>
      </c>
      <c r="K52" s="42">
        <f>Source!U70</f>
        <v>0</v>
      </c>
      <c r="T52">
        <f>Source!O70+Source!X70+Source!Y70</f>
        <v>50</v>
      </c>
      <c r="U52">
        <f>Source!P70</f>
        <v>50</v>
      </c>
      <c r="V52">
        <f>Source!S70</f>
        <v>0</v>
      </c>
      <c r="W52">
        <f>Source!Q70</f>
        <v>0</v>
      </c>
      <c r="X52">
        <f>Source!R70</f>
        <v>0</v>
      </c>
      <c r="Y52">
        <f>Source!U70</f>
        <v>0</v>
      </c>
      <c r="Z52">
        <f>Source!V70</f>
        <v>0</v>
      </c>
      <c r="AA52">
        <f>Source!X70</f>
        <v>0</v>
      </c>
      <c r="AB52">
        <f>Source!Y70</f>
        <v>0</v>
      </c>
    </row>
    <row r="53" spans="1:28" ht="14.25" x14ac:dyDescent="0.2">
      <c r="A53" s="36"/>
      <c r="B53" s="36"/>
      <c r="C53" s="43" t="str">
        <f>Source!H70</f>
        <v>1000 м</v>
      </c>
      <c r="D53" s="39"/>
      <c r="E53" s="40">
        <f>Source!AF70</f>
        <v>0</v>
      </c>
      <c r="F53" s="40">
        <f>Source!AE70</f>
        <v>0</v>
      </c>
      <c r="G53" s="41"/>
      <c r="H53" s="41"/>
      <c r="I53" s="41">
        <f>Source!R70</f>
        <v>0</v>
      </c>
      <c r="J53" s="42">
        <f>Source!AI70</f>
        <v>0</v>
      </c>
      <c r="K53" s="42">
        <f>Source!V70</f>
        <v>0</v>
      </c>
    </row>
    <row r="54" spans="1:28" ht="28.5" x14ac:dyDescent="0.2">
      <c r="A54" s="37" t="str">
        <f>Source!E71</f>
        <v>4,2</v>
      </c>
      <c r="B54" s="37" t="str">
        <f>Source!F71</f>
        <v>111-0156</v>
      </c>
      <c r="C54" s="38" t="str">
        <f>Source!G71</f>
        <v>Кронштейн анкерный (СИП), марка CA 1500</v>
      </c>
      <c r="D54" s="39">
        <f>Source!I71</f>
        <v>1.9999999999999998</v>
      </c>
      <c r="E54" s="40">
        <f>Source!AB71</f>
        <v>32.299999999999997</v>
      </c>
      <c r="F54" s="40">
        <f>Source!AD71</f>
        <v>0</v>
      </c>
      <c r="G54" s="41">
        <f>Source!O71</f>
        <v>65</v>
      </c>
      <c r="H54" s="41">
        <f>Source!S71</f>
        <v>0</v>
      </c>
      <c r="I54" s="41">
        <f>Source!Q71</f>
        <v>0</v>
      </c>
      <c r="J54" s="42">
        <f>Source!AH71</f>
        <v>0</v>
      </c>
      <c r="K54" s="42">
        <f>Source!U71</f>
        <v>0</v>
      </c>
      <c r="T54">
        <f>Source!O71+Source!X71+Source!Y71</f>
        <v>65</v>
      </c>
      <c r="U54">
        <f>Source!P71</f>
        <v>65</v>
      </c>
      <c r="V54">
        <f>Source!S71</f>
        <v>0</v>
      </c>
      <c r="W54">
        <f>Source!Q71</f>
        <v>0</v>
      </c>
      <c r="X54">
        <f>Source!R71</f>
        <v>0</v>
      </c>
      <c r="Y54">
        <f>Source!U71</f>
        <v>0</v>
      </c>
      <c r="Z54">
        <f>Source!V71</f>
        <v>0</v>
      </c>
      <c r="AA54">
        <f>Source!X71</f>
        <v>0</v>
      </c>
      <c r="AB54">
        <f>Source!Y71</f>
        <v>0</v>
      </c>
    </row>
    <row r="55" spans="1:28" ht="14.25" x14ac:dyDescent="0.2">
      <c r="A55" s="36"/>
      <c r="B55" s="36"/>
      <c r="C55" s="43" t="str">
        <f>Source!H71</f>
        <v>шт.</v>
      </c>
      <c r="D55" s="39"/>
      <c r="E55" s="40">
        <f>Source!AF71</f>
        <v>0</v>
      </c>
      <c r="F55" s="40">
        <f>Source!AE71</f>
        <v>0</v>
      </c>
      <c r="G55" s="41"/>
      <c r="H55" s="41"/>
      <c r="I55" s="41">
        <f>Source!R71</f>
        <v>0</v>
      </c>
      <c r="J55" s="42">
        <f>Source!AI71</f>
        <v>0</v>
      </c>
      <c r="K55" s="42">
        <f>Source!V71</f>
        <v>0</v>
      </c>
    </row>
    <row r="56" spans="1:28" ht="14.25" x14ac:dyDescent="0.2">
      <c r="A56" s="37" t="str">
        <f>Source!E72</f>
        <v>4,3</v>
      </c>
      <c r="B56" s="37" t="str">
        <f>Source!F72</f>
        <v>111-3170</v>
      </c>
      <c r="C56" s="38" t="str">
        <f>Source!G72</f>
        <v>Скрепа размером 20 мм NC20 (СИП)</v>
      </c>
      <c r="D56" s="39">
        <f>Source!I72</f>
        <v>3.9999999999999996</v>
      </c>
      <c r="E56" s="40">
        <f>Source!AB72</f>
        <v>5.5</v>
      </c>
      <c r="F56" s="40">
        <f>Source!AD72</f>
        <v>0</v>
      </c>
      <c r="G56" s="41">
        <f>Source!O72</f>
        <v>22</v>
      </c>
      <c r="H56" s="41">
        <f>Source!S72</f>
        <v>0</v>
      </c>
      <c r="I56" s="41">
        <f>Source!Q72</f>
        <v>0</v>
      </c>
      <c r="J56" s="42">
        <f>Source!AH72</f>
        <v>0</v>
      </c>
      <c r="K56" s="42">
        <f>Source!U72</f>
        <v>0</v>
      </c>
      <c r="T56">
        <f>Source!O72+Source!X72+Source!Y72</f>
        <v>22</v>
      </c>
      <c r="U56">
        <f>Source!P72</f>
        <v>22</v>
      </c>
      <c r="V56">
        <f>Source!S72</f>
        <v>0</v>
      </c>
      <c r="W56">
        <f>Source!Q72</f>
        <v>0</v>
      </c>
      <c r="X56">
        <f>Source!R72</f>
        <v>0</v>
      </c>
      <c r="Y56">
        <f>Source!U72</f>
        <v>0</v>
      </c>
      <c r="Z56">
        <f>Source!V72</f>
        <v>0</v>
      </c>
      <c r="AA56">
        <f>Source!X72</f>
        <v>0</v>
      </c>
      <c r="AB56">
        <f>Source!Y72</f>
        <v>0</v>
      </c>
    </row>
    <row r="57" spans="1:28" ht="14.25" x14ac:dyDescent="0.2">
      <c r="A57" s="36"/>
      <c r="B57" s="36"/>
      <c r="C57" s="43" t="str">
        <f>Source!H72</f>
        <v>шт.</v>
      </c>
      <c r="D57" s="39"/>
      <c r="E57" s="40">
        <f>Source!AF72</f>
        <v>0</v>
      </c>
      <c r="F57" s="40">
        <f>Source!AE72</f>
        <v>0</v>
      </c>
      <c r="G57" s="41"/>
      <c r="H57" s="41"/>
      <c r="I57" s="41">
        <f>Source!R72</f>
        <v>0</v>
      </c>
      <c r="J57" s="42">
        <f>Source!AI72</f>
        <v>0</v>
      </c>
      <c r="K57" s="42">
        <f>Source!V72</f>
        <v>0</v>
      </c>
    </row>
    <row r="58" spans="1:28" ht="14.25" x14ac:dyDescent="0.2">
      <c r="A58" s="37" t="str">
        <f>Source!E73</f>
        <v>4,4</v>
      </c>
      <c r="B58" s="37" t="str">
        <f>Source!F73</f>
        <v>111-0142</v>
      </c>
      <c r="C58" s="38" t="str">
        <f>Source!G73</f>
        <v>Зажим анкерный (СИП) PA 1500</v>
      </c>
      <c r="D58" s="39">
        <f>Source!I73</f>
        <v>0.99999999999999989</v>
      </c>
      <c r="E58" s="40">
        <f>Source!AB73</f>
        <v>88.3</v>
      </c>
      <c r="F58" s="40">
        <f>Source!AD73</f>
        <v>0</v>
      </c>
      <c r="G58" s="41">
        <f>Source!O73</f>
        <v>88</v>
      </c>
      <c r="H58" s="41">
        <f>Source!S73</f>
        <v>0</v>
      </c>
      <c r="I58" s="41">
        <f>Source!Q73</f>
        <v>0</v>
      </c>
      <c r="J58" s="42">
        <f>Source!AH73</f>
        <v>0</v>
      </c>
      <c r="K58" s="42">
        <f>Source!U73</f>
        <v>0</v>
      </c>
      <c r="T58">
        <f>Source!O73+Source!X73+Source!Y73</f>
        <v>88</v>
      </c>
      <c r="U58">
        <f>Source!P73</f>
        <v>88</v>
      </c>
      <c r="V58">
        <f>Source!S73</f>
        <v>0</v>
      </c>
      <c r="W58">
        <f>Source!Q73</f>
        <v>0</v>
      </c>
      <c r="X58">
        <f>Source!R73</f>
        <v>0</v>
      </c>
      <c r="Y58">
        <f>Source!U73</f>
        <v>0</v>
      </c>
      <c r="Z58">
        <f>Source!V73</f>
        <v>0</v>
      </c>
      <c r="AA58">
        <f>Source!X73</f>
        <v>0</v>
      </c>
      <c r="AB58">
        <f>Source!Y73</f>
        <v>0</v>
      </c>
    </row>
    <row r="59" spans="1:28" ht="14.25" x14ac:dyDescent="0.2">
      <c r="A59" s="36"/>
      <c r="B59" s="36"/>
      <c r="C59" s="43" t="str">
        <f>Source!H73</f>
        <v>шт.</v>
      </c>
      <c r="D59" s="39"/>
      <c r="E59" s="40">
        <f>Source!AF73</f>
        <v>0</v>
      </c>
      <c r="F59" s="40">
        <f>Source!AE73</f>
        <v>0</v>
      </c>
      <c r="G59" s="41"/>
      <c r="H59" s="41"/>
      <c r="I59" s="41">
        <f>Source!R73</f>
        <v>0</v>
      </c>
      <c r="J59" s="42">
        <f>Source!AI73</f>
        <v>0</v>
      </c>
      <c r="K59" s="42">
        <f>Source!V73</f>
        <v>0</v>
      </c>
    </row>
    <row r="60" spans="1:28" ht="28.5" x14ac:dyDescent="0.2">
      <c r="A60" s="37" t="str">
        <f>Source!E74</f>
        <v>4,5</v>
      </c>
      <c r="B60" s="37" t="str">
        <f>Source!F74</f>
        <v>509-0181</v>
      </c>
      <c r="C60" s="38" t="s">
        <v>676</v>
      </c>
      <c r="D60" s="39">
        <f>Source!I74</f>
        <v>-0.156</v>
      </c>
      <c r="E60" s="40">
        <f>Source!AB74</f>
        <v>49.9</v>
      </c>
      <c r="F60" s="40">
        <f>Source!AD74</f>
        <v>0</v>
      </c>
      <c r="G60" s="41">
        <f>Source!O74</f>
        <v>-8</v>
      </c>
      <c r="H60" s="41">
        <f>Source!S74</f>
        <v>0</v>
      </c>
      <c r="I60" s="41">
        <f>Source!Q74</f>
        <v>0</v>
      </c>
      <c r="J60" s="42">
        <f>Source!AH74</f>
        <v>0</v>
      </c>
      <c r="K60" s="42">
        <f>Source!U74</f>
        <v>0</v>
      </c>
      <c r="T60">
        <f>Source!O74+Source!X74+Source!Y74</f>
        <v>-8</v>
      </c>
      <c r="U60">
        <f>Source!P74</f>
        <v>-8</v>
      </c>
      <c r="V60">
        <f>Source!S74</f>
        <v>0</v>
      </c>
      <c r="W60">
        <f>Source!Q74</f>
        <v>0</v>
      </c>
      <c r="X60">
        <f>Source!R74</f>
        <v>0</v>
      </c>
      <c r="Y60">
        <f>Source!U74</f>
        <v>0</v>
      </c>
      <c r="Z60">
        <f>Source!V74</f>
        <v>0</v>
      </c>
      <c r="AA60">
        <f>Source!X74</f>
        <v>0</v>
      </c>
      <c r="AB60">
        <f>Source!Y74</f>
        <v>0</v>
      </c>
    </row>
    <row r="61" spans="1:28" ht="14.25" x14ac:dyDescent="0.2">
      <c r="A61" s="36"/>
      <c r="B61" s="36"/>
      <c r="C61" s="43" t="str">
        <f>Source!H74</f>
        <v>шт.</v>
      </c>
      <c r="D61" s="39"/>
      <c r="E61" s="40">
        <f>Source!AF74</f>
        <v>0</v>
      </c>
      <c r="F61" s="40">
        <f>Source!AE74</f>
        <v>0</v>
      </c>
      <c r="G61" s="41"/>
      <c r="H61" s="41"/>
      <c r="I61" s="41">
        <f>Source!R74</f>
        <v>0</v>
      </c>
      <c r="J61" s="42">
        <f>Source!AI74</f>
        <v>0</v>
      </c>
      <c r="K61" s="42">
        <f>Source!V74</f>
        <v>0</v>
      </c>
    </row>
    <row r="62" spans="1:28" ht="57" x14ac:dyDescent="0.2">
      <c r="A62" s="37" t="str">
        <f>Source!E75</f>
        <v>4,6</v>
      </c>
      <c r="B62" s="37" t="str">
        <f>Source!F75</f>
        <v>509-0455</v>
      </c>
      <c r="C62" s="38" t="s">
        <v>677</v>
      </c>
      <c r="D62" s="39">
        <f>Source!I75</f>
        <v>-5.4600000000000003E-2</v>
      </c>
      <c r="E62" s="40">
        <f>Source!AB75</f>
        <v>81.599999999999994</v>
      </c>
      <c r="F62" s="40">
        <f>Source!AD75</f>
        <v>0</v>
      </c>
      <c r="G62" s="41">
        <f>Source!O75</f>
        <v>-4</v>
      </c>
      <c r="H62" s="41">
        <f>Source!S75</f>
        <v>0</v>
      </c>
      <c r="I62" s="41">
        <f>Source!Q75</f>
        <v>0</v>
      </c>
      <c r="J62" s="42">
        <f>Source!AH75</f>
        <v>0</v>
      </c>
      <c r="K62" s="42">
        <f>Source!U75</f>
        <v>0</v>
      </c>
      <c r="T62">
        <f>Source!O75+Source!X75+Source!Y75</f>
        <v>-4</v>
      </c>
      <c r="U62">
        <f>Source!P75</f>
        <v>-4</v>
      </c>
      <c r="V62">
        <f>Source!S75</f>
        <v>0</v>
      </c>
      <c r="W62">
        <f>Source!Q75</f>
        <v>0</v>
      </c>
      <c r="X62">
        <f>Source!R75</f>
        <v>0</v>
      </c>
      <c r="Y62">
        <f>Source!U75</f>
        <v>0</v>
      </c>
      <c r="Z62">
        <f>Source!V75</f>
        <v>0</v>
      </c>
      <c r="AA62">
        <f>Source!X75</f>
        <v>0</v>
      </c>
      <c r="AB62">
        <f>Source!Y75</f>
        <v>0</v>
      </c>
    </row>
    <row r="63" spans="1:28" ht="14.25" x14ac:dyDescent="0.2">
      <c r="A63" s="36"/>
      <c r="B63" s="36"/>
      <c r="C63" s="43" t="str">
        <f>Source!H75</f>
        <v>шт.</v>
      </c>
      <c r="D63" s="39"/>
      <c r="E63" s="40">
        <f>Source!AF75</f>
        <v>0</v>
      </c>
      <c r="F63" s="40">
        <f>Source!AE75</f>
        <v>0</v>
      </c>
      <c r="G63" s="41"/>
      <c r="H63" s="41"/>
      <c r="I63" s="41">
        <f>Source!R75</f>
        <v>0</v>
      </c>
      <c r="J63" s="42">
        <f>Source!AI75</f>
        <v>0</v>
      </c>
      <c r="K63" s="42">
        <f>Source!V75</f>
        <v>0</v>
      </c>
    </row>
    <row r="64" spans="1:28" ht="71.25" x14ac:dyDescent="0.2">
      <c r="A64" s="37" t="str">
        <f>Source!E76</f>
        <v>5</v>
      </c>
      <c r="B64" s="37" t="str">
        <f>Source!F76</f>
        <v>01-01-004-5</v>
      </c>
      <c r="C64" s="38" t="str">
        <f>Source!G76</f>
        <v>Разработка грунта в отвал экскаваторами &lt;драглайн&gt; или &lt;обратная лопата&gt; с ковшом вместимостью: 0,25 м3, группа грунтов 2</v>
      </c>
      <c r="D64" s="39">
        <f>Source!I76</f>
        <v>0.4632</v>
      </c>
      <c r="E64" s="40">
        <f>Source!AB76</f>
        <v>4182.6000000000004</v>
      </c>
      <c r="F64" s="40">
        <f>Source!AD76</f>
        <v>4100.8999999999996</v>
      </c>
      <c r="G64" s="41">
        <f>Source!O76</f>
        <v>1938</v>
      </c>
      <c r="H64" s="41">
        <f>Source!S76</f>
        <v>38</v>
      </c>
      <c r="I64" s="41">
        <f>Source!Q76</f>
        <v>1900</v>
      </c>
      <c r="J64" s="42">
        <f>Source!AH76</f>
        <v>12.86</v>
      </c>
      <c r="K64" s="42">
        <f>Source!U76</f>
        <v>5.9567519999999998</v>
      </c>
      <c r="T64">
        <f>Source!O76+Source!X76+Source!Y76</f>
        <v>2419</v>
      </c>
      <c r="U64">
        <f>Source!P76</f>
        <v>0</v>
      </c>
      <c r="V64">
        <f>Source!S76</f>
        <v>38</v>
      </c>
      <c r="W64">
        <f>Source!Q76</f>
        <v>1900</v>
      </c>
      <c r="X64">
        <f>Source!R76</f>
        <v>310</v>
      </c>
      <c r="Y64">
        <f>Source!U76</f>
        <v>5.9567519999999998</v>
      </c>
      <c r="Z64">
        <f>Source!V76</f>
        <v>27.217631999999998</v>
      </c>
      <c r="AA64">
        <f>Source!X76</f>
        <v>331</v>
      </c>
      <c r="AB64">
        <f>Source!Y76</f>
        <v>150</v>
      </c>
    </row>
    <row r="65" spans="1:28" ht="14.25" x14ac:dyDescent="0.2">
      <c r="A65" s="36"/>
      <c r="B65" s="36"/>
      <c r="C65" s="43" t="str">
        <f>Source!H76</f>
        <v>1000 м3 грунта</v>
      </c>
      <c r="D65" s="39"/>
      <c r="E65" s="40">
        <f>Source!AF76</f>
        <v>81.7</v>
      </c>
      <c r="F65" s="40">
        <f>Source!AE76</f>
        <v>668.7</v>
      </c>
      <c r="G65" s="41"/>
      <c r="H65" s="41"/>
      <c r="I65" s="41">
        <f>Source!R76</f>
        <v>310</v>
      </c>
      <c r="J65" s="42">
        <f>Source!AI76</f>
        <v>58.76</v>
      </c>
      <c r="K65" s="42">
        <f>Source!V76</f>
        <v>27.217631999999998</v>
      </c>
    </row>
    <row r="66" spans="1:28" x14ac:dyDescent="0.2">
      <c r="A66" s="36"/>
      <c r="B66" s="36"/>
      <c r="C66" s="48" t="str">
        <f>"Объем: "&amp;Source!I76&amp;"=(965*"&amp;"0,8*"&amp;"0,6)/"&amp;"1000"</f>
        <v>Объем: 0,4632=(965*0,8*0,6)/1000</v>
      </c>
      <c r="D66" s="36"/>
      <c r="E66" s="36"/>
      <c r="F66" s="36"/>
      <c r="G66" s="36"/>
      <c r="H66" s="36"/>
      <c r="I66" s="36"/>
      <c r="J66" s="36"/>
      <c r="K66" s="36"/>
    </row>
    <row r="67" spans="1:28" x14ac:dyDescent="0.2">
      <c r="A67" s="36"/>
      <c r="B67" s="36"/>
      <c r="C67" s="44" t="s">
        <v>673</v>
      </c>
      <c r="D67" s="45">
        <f>Source!BZ76</f>
        <v>95</v>
      </c>
      <c r="E67" s="46">
        <f>(Source!AF76+Source!AE76)*Source!FX76/100</f>
        <v>712.88000000000011</v>
      </c>
      <c r="F67" s="45"/>
      <c r="G67" s="47">
        <f>Source!X76</f>
        <v>331</v>
      </c>
      <c r="H67" s="45" t="str">
        <f>CONCATENATE(Source!AT76)</f>
        <v>95</v>
      </c>
      <c r="I67" s="45"/>
      <c r="J67" s="45"/>
      <c r="K67" s="45"/>
    </row>
    <row r="68" spans="1:28" x14ac:dyDescent="0.2">
      <c r="A68" s="36"/>
      <c r="B68" s="36"/>
      <c r="C68" s="44" t="s">
        <v>674</v>
      </c>
      <c r="D68" s="45">
        <f>Source!CA76</f>
        <v>50</v>
      </c>
      <c r="E68" s="46">
        <f>(Source!AF76+Source!AE76)*Source!FY76/100</f>
        <v>318.92</v>
      </c>
      <c r="F68" s="45" t="str">
        <f>CONCATENATE(Source!DM76,Source!FU76, "=", Source!FY76, "%")</f>
        <v>*0,85=42,5%</v>
      </c>
      <c r="G68" s="47">
        <f>Source!Y76</f>
        <v>150</v>
      </c>
      <c r="H68" s="45" t="str">
        <f>CONCATENATE(Source!AU76)</f>
        <v>43</v>
      </c>
      <c r="I68" s="45"/>
      <c r="J68" s="45"/>
      <c r="K68" s="45"/>
    </row>
    <row r="69" spans="1:28" x14ac:dyDescent="0.2">
      <c r="A69" s="36"/>
      <c r="B69" s="36"/>
      <c r="C69" s="44" t="s">
        <v>675</v>
      </c>
      <c r="D69" s="45"/>
      <c r="E69" s="46">
        <f>((Source!AF76+Source!AE76)*Source!FX76/100)+((Source!AF76+Source!AE76)*Source!FY76/100)+Source!AB76</f>
        <v>5214.4000000000005</v>
      </c>
      <c r="F69" s="45"/>
      <c r="G69" s="47">
        <f>Source!O76+Source!X76+Source!Y76</f>
        <v>2419</v>
      </c>
      <c r="H69" s="45"/>
      <c r="I69" s="45"/>
      <c r="J69" s="45"/>
      <c r="K69" s="45"/>
    </row>
    <row r="70" spans="1:28" ht="57" x14ac:dyDescent="0.2">
      <c r="A70" s="37" t="str">
        <f>Source!E77</f>
        <v>6</v>
      </c>
      <c r="B70" s="37" t="str">
        <f>Source!F77</f>
        <v>01-01-033-1</v>
      </c>
      <c r="C70" s="38" t="str">
        <f>Source!G77</f>
        <v>Засыпка траншей и котлованов с перемещением грунта до 5 м бульдозерами мощностью: 59 кВт (80 л.с.), группа грунтов 1</v>
      </c>
      <c r="D70" s="39">
        <f>Source!I77</f>
        <v>0.4632</v>
      </c>
      <c r="E70" s="40">
        <f>Source!AB77</f>
        <v>464.8</v>
      </c>
      <c r="F70" s="40">
        <f>Source!AD77</f>
        <v>464.8</v>
      </c>
      <c r="G70" s="41">
        <f>Source!O77</f>
        <v>215</v>
      </c>
      <c r="H70" s="41">
        <f>Source!S77</f>
        <v>0</v>
      </c>
      <c r="I70" s="41">
        <f>Source!Q77</f>
        <v>215</v>
      </c>
      <c r="J70" s="42">
        <f>Source!AH77</f>
        <v>0</v>
      </c>
      <c r="K70" s="42">
        <f>Source!U77</f>
        <v>0</v>
      </c>
      <c r="T70">
        <f>Source!O77+Source!X77+Source!Y77</f>
        <v>270</v>
      </c>
      <c r="U70">
        <f>Source!P77</f>
        <v>0</v>
      </c>
      <c r="V70">
        <f>Source!S77</f>
        <v>0</v>
      </c>
      <c r="W70">
        <f>Source!Q77</f>
        <v>215</v>
      </c>
      <c r="X70">
        <f>Source!R77</f>
        <v>40</v>
      </c>
      <c r="Y70">
        <f>Source!U77</f>
        <v>0</v>
      </c>
      <c r="Z70">
        <f>Source!V77</f>
        <v>3.5203199999999999</v>
      </c>
      <c r="AA70">
        <f>Source!X77</f>
        <v>38</v>
      </c>
      <c r="AB70">
        <f>Source!Y77</f>
        <v>17</v>
      </c>
    </row>
    <row r="71" spans="1:28" ht="14.25" x14ac:dyDescent="0.2">
      <c r="A71" s="36"/>
      <c r="B71" s="36"/>
      <c r="C71" s="43" t="str">
        <f>Source!H77</f>
        <v>1000 м3 грунта</v>
      </c>
      <c r="D71" s="39"/>
      <c r="E71" s="40">
        <f>Source!AF77</f>
        <v>0</v>
      </c>
      <c r="F71" s="40">
        <f>Source!AE77</f>
        <v>86.5</v>
      </c>
      <c r="G71" s="41"/>
      <c r="H71" s="41"/>
      <c r="I71" s="41">
        <f>Source!R77</f>
        <v>40</v>
      </c>
      <c r="J71" s="42">
        <f>Source!AI77</f>
        <v>7.6</v>
      </c>
      <c r="K71" s="42">
        <f>Source!V77</f>
        <v>3.5203199999999999</v>
      </c>
    </row>
    <row r="72" spans="1:28" x14ac:dyDescent="0.2">
      <c r="A72" s="36"/>
      <c r="B72" s="36"/>
      <c r="C72" s="48" t="str">
        <f>"Объем: "&amp;Source!I77&amp;"=463,2/"&amp;"1000"</f>
        <v>Объем: 0,4632=463,2/1000</v>
      </c>
      <c r="D72" s="36"/>
      <c r="E72" s="36"/>
      <c r="F72" s="36"/>
      <c r="G72" s="36"/>
      <c r="H72" s="36"/>
      <c r="I72" s="36"/>
      <c r="J72" s="36"/>
      <c r="K72" s="36"/>
    </row>
    <row r="73" spans="1:28" x14ac:dyDescent="0.2">
      <c r="A73" s="36"/>
      <c r="B73" s="36"/>
      <c r="C73" s="44" t="s">
        <v>673</v>
      </c>
      <c r="D73" s="45">
        <f>Source!BZ77</f>
        <v>95</v>
      </c>
      <c r="E73" s="46">
        <f>(Source!AF77+Source!AE77)*Source!FX77/100</f>
        <v>82.174999999999997</v>
      </c>
      <c r="F73" s="45"/>
      <c r="G73" s="47">
        <f>Source!X77</f>
        <v>38</v>
      </c>
      <c r="H73" s="45" t="str">
        <f>CONCATENATE(Source!AT77)</f>
        <v>95</v>
      </c>
      <c r="I73" s="45"/>
      <c r="J73" s="45"/>
      <c r="K73" s="45"/>
    </row>
    <row r="74" spans="1:28" x14ac:dyDescent="0.2">
      <c r="A74" s="36"/>
      <c r="B74" s="36"/>
      <c r="C74" s="44" t="s">
        <v>674</v>
      </c>
      <c r="D74" s="45">
        <f>Source!CA77</f>
        <v>50</v>
      </c>
      <c r="E74" s="46">
        <f>(Source!AF77+Source!AE77)*Source!FY77/100</f>
        <v>36.762500000000003</v>
      </c>
      <c r="F74" s="45" t="str">
        <f>CONCATENATE(Source!DM77,Source!FU77, "=", Source!FY77, "%")</f>
        <v>*0,85=42,5%</v>
      </c>
      <c r="G74" s="47">
        <f>Source!Y77</f>
        <v>17</v>
      </c>
      <c r="H74" s="45" t="str">
        <f>CONCATENATE(Source!AU77)</f>
        <v>43</v>
      </c>
      <c r="I74" s="45"/>
      <c r="J74" s="45"/>
      <c r="K74" s="45"/>
    </row>
    <row r="75" spans="1:28" x14ac:dyDescent="0.2">
      <c r="A75" s="36"/>
      <c r="B75" s="36"/>
      <c r="C75" s="44" t="s">
        <v>675</v>
      </c>
      <c r="D75" s="45"/>
      <c r="E75" s="46">
        <f>((Source!AF77+Source!AE77)*Source!FX77/100)+((Source!AF77+Source!AE77)*Source!FY77/100)+Source!AB77</f>
        <v>583.73749999999995</v>
      </c>
      <c r="F75" s="45"/>
      <c r="G75" s="47">
        <f>Source!O77+Source!X77+Source!Y77</f>
        <v>270</v>
      </c>
      <c r="H75" s="45"/>
      <c r="I75" s="45"/>
      <c r="J75" s="45"/>
      <c r="K75" s="45"/>
    </row>
    <row r="76" spans="1:28" ht="28.5" x14ac:dyDescent="0.2">
      <c r="A76" s="37" t="str">
        <f>Source!E78</f>
        <v>7</v>
      </c>
      <c r="B76" s="37" t="str">
        <f>Source!F78</f>
        <v>01-02-005-1</v>
      </c>
      <c r="C76" s="38" t="str">
        <f>Source!G78</f>
        <v>Уплотнение грунта пневматическими трамбовками, группа грунтов: 1-2</v>
      </c>
      <c r="D76" s="39">
        <f>Source!I78</f>
        <v>4.6319999999999997</v>
      </c>
      <c r="E76" s="40">
        <f>Source!AB78</f>
        <v>366.7</v>
      </c>
      <c r="F76" s="40">
        <f>Source!AD78</f>
        <v>279.7</v>
      </c>
      <c r="G76" s="41">
        <f>Source!O78</f>
        <v>1699</v>
      </c>
      <c r="H76" s="41">
        <f>Source!S78</f>
        <v>403</v>
      </c>
      <c r="I76" s="41">
        <f>Source!Q78</f>
        <v>1296</v>
      </c>
      <c r="J76" s="42">
        <f>Source!AH78</f>
        <v>12.53</v>
      </c>
      <c r="K76" s="42">
        <f>Source!U78</f>
        <v>58.038959999999996</v>
      </c>
      <c r="T76">
        <f>Source!O78+Source!X78+Source!Y78</f>
        <v>2447</v>
      </c>
      <c r="U76">
        <f>Source!P78</f>
        <v>0</v>
      </c>
      <c r="V76">
        <f>Source!S78</f>
        <v>403</v>
      </c>
      <c r="W76">
        <f>Source!Q78</f>
        <v>1296</v>
      </c>
      <c r="X76">
        <f>Source!R78</f>
        <v>139</v>
      </c>
      <c r="Y76">
        <f>Source!U78</f>
        <v>58.038959999999996</v>
      </c>
      <c r="Z76">
        <f>Source!V78</f>
        <v>14.08128</v>
      </c>
      <c r="AA76">
        <f>Source!X78</f>
        <v>515</v>
      </c>
      <c r="AB76">
        <f>Source!Y78</f>
        <v>233</v>
      </c>
    </row>
    <row r="77" spans="1:28" ht="14.25" x14ac:dyDescent="0.2">
      <c r="A77" s="36"/>
      <c r="B77" s="36"/>
      <c r="C77" s="43" t="str">
        <f>Source!H78</f>
        <v>100 м3 уплотненного грунта</v>
      </c>
      <c r="D77" s="39"/>
      <c r="E77" s="40">
        <f>Source!AF78</f>
        <v>87</v>
      </c>
      <c r="F77" s="40">
        <f>Source!AE78</f>
        <v>30</v>
      </c>
      <c r="G77" s="41"/>
      <c r="H77" s="41"/>
      <c r="I77" s="41">
        <f>Source!R78</f>
        <v>139</v>
      </c>
      <c r="J77" s="42">
        <f>Source!AI78</f>
        <v>3.04</v>
      </c>
      <c r="K77" s="42">
        <f>Source!V78</f>
        <v>14.08128</v>
      </c>
    </row>
    <row r="78" spans="1:28" x14ac:dyDescent="0.2">
      <c r="A78" s="36"/>
      <c r="B78" s="36"/>
      <c r="C78" s="48" t="str">
        <f>"Объем: "&amp;Source!I78&amp;"=("&amp;Source!I77&amp;"*"&amp;"1000)/"&amp;"100"</f>
        <v>Объем: 4,632=(0,4632*1000)/100</v>
      </c>
      <c r="D78" s="36"/>
      <c r="E78" s="36"/>
      <c r="F78" s="36"/>
      <c r="G78" s="36"/>
      <c r="H78" s="36"/>
      <c r="I78" s="36"/>
      <c r="J78" s="36"/>
      <c r="K78" s="36"/>
    </row>
    <row r="79" spans="1:28" x14ac:dyDescent="0.2">
      <c r="A79" s="36"/>
      <c r="B79" s="36"/>
      <c r="C79" s="44" t="s">
        <v>673</v>
      </c>
      <c r="D79" s="45">
        <f>Source!BZ78</f>
        <v>95</v>
      </c>
      <c r="E79" s="46">
        <f>(Source!AF78+Source!AE78)*Source!FX78/100</f>
        <v>111.15</v>
      </c>
      <c r="F79" s="45"/>
      <c r="G79" s="47">
        <f>Source!X78</f>
        <v>515</v>
      </c>
      <c r="H79" s="45" t="str">
        <f>CONCATENATE(Source!AT78)</f>
        <v>95</v>
      </c>
      <c r="I79" s="45"/>
      <c r="J79" s="45"/>
      <c r="K79" s="45"/>
    </row>
    <row r="80" spans="1:28" x14ac:dyDescent="0.2">
      <c r="A80" s="36"/>
      <c r="B80" s="36"/>
      <c r="C80" s="44" t="s">
        <v>674</v>
      </c>
      <c r="D80" s="45">
        <f>Source!CA78</f>
        <v>50</v>
      </c>
      <c r="E80" s="46">
        <f>(Source!AF78+Source!AE78)*Source!FY78/100</f>
        <v>49.725000000000001</v>
      </c>
      <c r="F80" s="45" t="str">
        <f>CONCATENATE(Source!DM78,Source!FU78, "=", Source!FY78, "%")</f>
        <v>*0,85=42,5%</v>
      </c>
      <c r="G80" s="47">
        <f>Source!Y78</f>
        <v>233</v>
      </c>
      <c r="H80" s="45" t="str">
        <f>CONCATENATE(Source!AU78)</f>
        <v>43</v>
      </c>
      <c r="I80" s="45"/>
      <c r="J80" s="45"/>
      <c r="K80" s="45"/>
    </row>
    <row r="81" spans="1:28" x14ac:dyDescent="0.2">
      <c r="A81" s="36"/>
      <c r="B81" s="36"/>
      <c r="C81" s="44" t="s">
        <v>675</v>
      </c>
      <c r="D81" s="45"/>
      <c r="E81" s="46">
        <f>((Source!AF78+Source!AE78)*Source!FX78/100)+((Source!AF78+Source!AE78)*Source!FY78/100)+Source!AB78</f>
        <v>527.57500000000005</v>
      </c>
      <c r="F81" s="45"/>
      <c r="G81" s="47">
        <f>Source!O78+Source!X78+Source!Y78</f>
        <v>2447</v>
      </c>
      <c r="H81" s="45"/>
      <c r="I81" s="45"/>
      <c r="J81" s="45"/>
      <c r="K81" s="45"/>
    </row>
    <row r="82" spans="1:28" ht="28.5" x14ac:dyDescent="0.2">
      <c r="A82" s="37" t="str">
        <f>Source!E79</f>
        <v>8</v>
      </c>
      <c r="B82" s="37" t="str">
        <f>Source!F79</f>
        <v>м08-02-142-1</v>
      </c>
      <c r="C82" s="38" t="str">
        <f>Source!G79</f>
        <v>Устройство постели при одном кабеле в траншее</v>
      </c>
      <c r="D82" s="39">
        <f>Source!I79</f>
        <v>9.65</v>
      </c>
      <c r="E82" s="40">
        <f>Source!AB79</f>
        <v>379.9</v>
      </c>
      <c r="F82" s="40">
        <f>Source!AD79</f>
        <v>337.6</v>
      </c>
      <c r="G82" s="41">
        <f>Source!O79</f>
        <v>3666</v>
      </c>
      <c r="H82" s="41">
        <f>Source!S79</f>
        <v>400</v>
      </c>
      <c r="I82" s="41">
        <f>Source!Q79</f>
        <v>3258</v>
      </c>
      <c r="J82" s="42">
        <f>Source!AH79</f>
        <v>5.3</v>
      </c>
      <c r="K82" s="42">
        <f>Source!U79</f>
        <v>51.145000000000003</v>
      </c>
      <c r="T82">
        <f>Source!O79+Source!X79+Source!Y79</f>
        <v>4306</v>
      </c>
      <c r="U82">
        <f>Source!P79</f>
        <v>8</v>
      </c>
      <c r="V82">
        <f>Source!S79</f>
        <v>400</v>
      </c>
      <c r="W82">
        <f>Source!Q79</f>
        <v>3258</v>
      </c>
      <c r="X82">
        <f>Source!R79</f>
        <v>0</v>
      </c>
      <c r="Y82">
        <f>Source!U79</f>
        <v>51.145000000000003</v>
      </c>
      <c r="Z82">
        <f>Source!V79</f>
        <v>0</v>
      </c>
      <c r="AA82">
        <f>Source!X79</f>
        <v>380</v>
      </c>
      <c r="AB82">
        <f>Source!Y79</f>
        <v>260</v>
      </c>
    </row>
    <row r="83" spans="1:28" ht="14.25" x14ac:dyDescent="0.2">
      <c r="A83" s="36"/>
      <c r="B83" s="36"/>
      <c r="C83" s="43" t="str">
        <f>Source!H79</f>
        <v>100 М КАБЕЛЯ</v>
      </c>
      <c r="D83" s="39"/>
      <c r="E83" s="40">
        <f>Source!AF79</f>
        <v>41.5</v>
      </c>
      <c r="F83" s="40">
        <f>Source!AE79</f>
        <v>0</v>
      </c>
      <c r="G83" s="41"/>
      <c r="H83" s="41"/>
      <c r="I83" s="41">
        <f>Source!R79</f>
        <v>0</v>
      </c>
      <c r="J83" s="42">
        <f>Source!AI79</f>
        <v>0</v>
      </c>
      <c r="K83" s="42">
        <f>Source!V79</f>
        <v>0</v>
      </c>
    </row>
    <row r="84" spans="1:28" x14ac:dyDescent="0.2">
      <c r="A84" s="36"/>
      <c r="B84" s="36"/>
      <c r="C84" s="48" t="str">
        <f>"Объем: "&amp;Source!I79&amp;"=965/"&amp;"100"</f>
        <v>Объем: 9,65=965/100</v>
      </c>
      <c r="D84" s="36"/>
      <c r="E84" s="36"/>
      <c r="F84" s="36"/>
      <c r="G84" s="36"/>
      <c r="H84" s="36"/>
      <c r="I84" s="36"/>
      <c r="J84" s="36"/>
      <c r="K84" s="36"/>
    </row>
    <row r="85" spans="1:28" x14ac:dyDescent="0.2">
      <c r="A85" s="36"/>
      <c r="B85" s="36"/>
      <c r="C85" s="44" t="s">
        <v>673</v>
      </c>
      <c r="D85" s="45">
        <f>Source!BZ79</f>
        <v>95</v>
      </c>
      <c r="E85" s="46">
        <f>(Source!AF79+Source!AE79)*Source!FX79/100</f>
        <v>39.424999999999997</v>
      </c>
      <c r="F85" s="45"/>
      <c r="G85" s="47">
        <f>Source!X79</f>
        <v>380</v>
      </c>
      <c r="H85" s="45" t="str">
        <f>CONCATENATE(Source!AT79)</f>
        <v>95</v>
      </c>
      <c r="I85" s="45"/>
      <c r="J85" s="45"/>
      <c r="K85" s="45"/>
    </row>
    <row r="86" spans="1:28" x14ac:dyDescent="0.2">
      <c r="A86" s="36"/>
      <c r="B86" s="36"/>
      <c r="C86" s="44" t="s">
        <v>674</v>
      </c>
      <c r="D86" s="45">
        <f>Source!CA79</f>
        <v>65</v>
      </c>
      <c r="E86" s="46">
        <f>(Source!AF79+Source!AE79)*Source!FY79/100</f>
        <v>26.975000000000001</v>
      </c>
      <c r="F86" s="45"/>
      <c r="G86" s="47">
        <f>Source!Y79</f>
        <v>260</v>
      </c>
      <c r="H86" s="45" t="str">
        <f>CONCATENATE(Source!AU79)</f>
        <v>65</v>
      </c>
      <c r="I86" s="45"/>
      <c r="J86" s="45"/>
      <c r="K86" s="45"/>
    </row>
    <row r="87" spans="1:28" x14ac:dyDescent="0.2">
      <c r="A87" s="36"/>
      <c r="B87" s="36"/>
      <c r="C87" s="44" t="s">
        <v>675</v>
      </c>
      <c r="D87" s="45"/>
      <c r="E87" s="46">
        <f>((Source!AF79+Source!AE79)*Source!FX79/100)+((Source!AF79+Source!AE79)*Source!FY79/100)+Source!AB79</f>
        <v>446.29999999999995</v>
      </c>
      <c r="F87" s="45"/>
      <c r="G87" s="47">
        <f>Source!O79+Source!X79+Source!Y79</f>
        <v>4306</v>
      </c>
      <c r="H87" s="45"/>
      <c r="I87" s="45"/>
      <c r="J87" s="45"/>
      <c r="K87" s="45"/>
    </row>
    <row r="88" spans="1:28" ht="28.5" x14ac:dyDescent="0.2">
      <c r="A88" s="37" t="str">
        <f>Source!E80</f>
        <v>9</v>
      </c>
      <c r="B88" s="37" t="str">
        <f>Source!F80</f>
        <v>408-0122</v>
      </c>
      <c r="C88" s="38" t="str">
        <f>Source!G80</f>
        <v>Песок природный для строительных работ средний</v>
      </c>
      <c r="D88" s="39">
        <f>Source!I80</f>
        <v>57.9</v>
      </c>
      <c r="E88" s="40">
        <f>Source!AB80</f>
        <v>51.2</v>
      </c>
      <c r="F88" s="40">
        <f>Source!AD80</f>
        <v>0</v>
      </c>
      <c r="G88" s="41">
        <f>Source!O80</f>
        <v>2964</v>
      </c>
      <c r="H88" s="41">
        <f>Source!S80</f>
        <v>0</v>
      </c>
      <c r="I88" s="41">
        <f>Source!Q80</f>
        <v>0</v>
      </c>
      <c r="J88" s="42">
        <f>Source!AH80</f>
        <v>0</v>
      </c>
      <c r="K88" s="42">
        <f>Source!U80</f>
        <v>0</v>
      </c>
      <c r="T88">
        <f>Source!O80+Source!X80+Source!Y80</f>
        <v>2964</v>
      </c>
      <c r="U88">
        <f>Source!P80</f>
        <v>2964</v>
      </c>
      <c r="V88">
        <f>Source!S80</f>
        <v>0</v>
      </c>
      <c r="W88">
        <f>Source!Q80</f>
        <v>0</v>
      </c>
      <c r="X88">
        <f>Source!R80</f>
        <v>0</v>
      </c>
      <c r="Y88">
        <f>Source!U80</f>
        <v>0</v>
      </c>
      <c r="Z88">
        <f>Source!V80</f>
        <v>0</v>
      </c>
      <c r="AA88">
        <f>Source!X80</f>
        <v>0</v>
      </c>
      <c r="AB88">
        <f>Source!Y80</f>
        <v>0</v>
      </c>
    </row>
    <row r="89" spans="1:28" ht="14.25" x14ac:dyDescent="0.2">
      <c r="A89" s="36"/>
      <c r="B89" s="36"/>
      <c r="C89" s="43" t="str">
        <f>Source!H80</f>
        <v>м3</v>
      </c>
      <c r="D89" s="39"/>
      <c r="E89" s="40">
        <f>Source!AF80</f>
        <v>0</v>
      </c>
      <c r="F89" s="40">
        <f>Source!AE80</f>
        <v>0</v>
      </c>
      <c r="G89" s="41"/>
      <c r="H89" s="41"/>
      <c r="I89" s="41">
        <f>Source!R80</f>
        <v>0</v>
      </c>
      <c r="J89" s="42">
        <f>Source!AI80</f>
        <v>0</v>
      </c>
      <c r="K89" s="42">
        <f>Source!V80</f>
        <v>0</v>
      </c>
    </row>
    <row r="90" spans="1:28" x14ac:dyDescent="0.2">
      <c r="A90" s="36"/>
      <c r="B90" s="36"/>
      <c r="C90" s="48" t="str">
        <f>"Объем: "&amp;Source!I80&amp;"="&amp;Source!I79&amp;"*"&amp;"6"</f>
        <v>Объем: 57,9=9,65*6</v>
      </c>
      <c r="D90" s="36"/>
      <c r="E90" s="36"/>
      <c r="F90" s="36"/>
      <c r="G90" s="36"/>
      <c r="H90" s="36"/>
      <c r="I90" s="36"/>
      <c r="J90" s="36"/>
      <c r="K90" s="36"/>
    </row>
    <row r="91" spans="1:28" ht="28.5" x14ac:dyDescent="0.2">
      <c r="A91" s="37" t="str">
        <f>Source!E81</f>
        <v>10</v>
      </c>
      <c r="B91" s="37" t="str">
        <f>Source!F81</f>
        <v>34-02-003-1</v>
      </c>
      <c r="C91" s="38" t="str">
        <f>Source!G81</f>
        <v>Устройство трубопроводов из полиэтиленовых труб: до 2 отверстий</v>
      </c>
      <c r="D91" s="39">
        <f>Source!I81</f>
        <v>0.96499999999999997</v>
      </c>
      <c r="E91" s="40">
        <f>Source!AB81</f>
        <v>30178.5</v>
      </c>
      <c r="F91" s="40">
        <f>Source!AD81</f>
        <v>0</v>
      </c>
      <c r="G91" s="41">
        <f>Source!O81</f>
        <v>29122</v>
      </c>
      <c r="H91" s="41">
        <f>Source!S81</f>
        <v>883</v>
      </c>
      <c r="I91" s="41">
        <f>Source!Q81</f>
        <v>0</v>
      </c>
      <c r="J91" s="42">
        <f>Source!AH81</f>
        <v>133</v>
      </c>
      <c r="K91" s="42">
        <f>Source!U81</f>
        <v>128.345</v>
      </c>
      <c r="T91">
        <f>Source!O81+Source!X81+Source!Y81</f>
        <v>30491</v>
      </c>
      <c r="U91">
        <f>Source!P81</f>
        <v>28239</v>
      </c>
      <c r="V91">
        <f>Source!S81</f>
        <v>883</v>
      </c>
      <c r="W91">
        <f>Source!Q81</f>
        <v>0</v>
      </c>
      <c r="X91">
        <f>Source!R81</f>
        <v>0</v>
      </c>
      <c r="Y91">
        <f>Source!U81</f>
        <v>128.345</v>
      </c>
      <c r="Z91">
        <f>Source!V81</f>
        <v>0</v>
      </c>
      <c r="AA91">
        <f>Source!X81</f>
        <v>883</v>
      </c>
      <c r="AB91">
        <f>Source!Y81</f>
        <v>486</v>
      </c>
    </row>
    <row r="92" spans="1:28" ht="14.25" x14ac:dyDescent="0.2">
      <c r="A92" s="36"/>
      <c r="B92" s="36"/>
      <c r="C92" s="43" t="str">
        <f>Source!H81</f>
        <v>1 канало-километр трубопровода</v>
      </c>
      <c r="D92" s="39"/>
      <c r="E92" s="40">
        <f>Source!AF81</f>
        <v>915</v>
      </c>
      <c r="F92" s="40">
        <f>Source!AE81</f>
        <v>0</v>
      </c>
      <c r="G92" s="41"/>
      <c r="H92" s="41"/>
      <c r="I92" s="41">
        <f>Source!R81</f>
        <v>0</v>
      </c>
      <c r="J92" s="42">
        <f>Source!AI81</f>
        <v>0</v>
      </c>
      <c r="K92" s="42">
        <f>Source!V81</f>
        <v>0</v>
      </c>
    </row>
    <row r="93" spans="1:28" x14ac:dyDescent="0.2">
      <c r="A93" s="36"/>
      <c r="B93" s="36"/>
      <c r="C93" s="44" t="s">
        <v>673</v>
      </c>
      <c r="D93" s="45">
        <f>Source!BZ81</f>
        <v>100</v>
      </c>
      <c r="E93" s="46">
        <f>(Source!AF81+Source!AE81)*Source!FX81/100</f>
        <v>915</v>
      </c>
      <c r="F93" s="45"/>
      <c r="G93" s="47">
        <f>Source!X81</f>
        <v>883</v>
      </c>
      <c r="H93" s="45" t="str">
        <f>CONCATENATE(Source!AT81)</f>
        <v>100</v>
      </c>
      <c r="I93" s="45"/>
      <c r="J93" s="45"/>
      <c r="K93" s="45"/>
    </row>
    <row r="94" spans="1:28" x14ac:dyDescent="0.2">
      <c r="A94" s="36"/>
      <c r="B94" s="36"/>
      <c r="C94" s="44" t="s">
        <v>674</v>
      </c>
      <c r="D94" s="45">
        <f>Source!CA81</f>
        <v>65</v>
      </c>
      <c r="E94" s="46">
        <f>(Source!AF81+Source!AE81)*Source!FY81/100</f>
        <v>505.53750000000002</v>
      </c>
      <c r="F94" s="45" t="str">
        <f>CONCATENATE(Source!DM81,Source!FU81, "=", Source!FY81, "%")</f>
        <v>*0,85=55,25%</v>
      </c>
      <c r="G94" s="47">
        <f>Source!Y81</f>
        <v>486</v>
      </c>
      <c r="H94" s="45" t="str">
        <f>CONCATENATE(Source!AU81)</f>
        <v>55</v>
      </c>
      <c r="I94" s="45"/>
      <c r="J94" s="45"/>
      <c r="K94" s="45"/>
    </row>
    <row r="95" spans="1:28" x14ac:dyDescent="0.2">
      <c r="A95" s="36"/>
      <c r="B95" s="36"/>
      <c r="C95" s="44" t="s">
        <v>675</v>
      </c>
      <c r="D95" s="45"/>
      <c r="E95" s="46">
        <f>((Source!AF81+Source!AE81)*Source!FX81/100)+((Source!AF81+Source!AE81)*Source!FY81/100)+Source!AB81</f>
        <v>31599.037499999999</v>
      </c>
      <c r="F95" s="45"/>
      <c r="G95" s="47">
        <f>Source!O81+Source!X81+Source!Y81</f>
        <v>30491</v>
      </c>
      <c r="H95" s="45"/>
      <c r="I95" s="45"/>
      <c r="J95" s="45"/>
      <c r="K95" s="45"/>
    </row>
    <row r="96" spans="1:28" ht="57" x14ac:dyDescent="0.2">
      <c r="A96" s="37" t="str">
        <f>Source!E82</f>
        <v>10,1</v>
      </c>
      <c r="B96" s="37" t="str">
        <f>Source!F82</f>
        <v>507-0546</v>
      </c>
      <c r="C96" s="38" t="s">
        <v>678</v>
      </c>
      <c r="D96" s="39">
        <f>Source!I82</f>
        <v>-965</v>
      </c>
      <c r="E96" s="40">
        <f>Source!AB82</f>
        <v>29.2</v>
      </c>
      <c r="F96" s="40">
        <f>Source!AD82</f>
        <v>0</v>
      </c>
      <c r="G96" s="41">
        <f>Source!O82</f>
        <v>-28178</v>
      </c>
      <c r="H96" s="41">
        <f>Source!S82</f>
        <v>0</v>
      </c>
      <c r="I96" s="41">
        <f>Source!Q82</f>
        <v>0</v>
      </c>
      <c r="J96" s="42">
        <f>Source!AH82</f>
        <v>0</v>
      </c>
      <c r="K96" s="42">
        <f>Source!U82</f>
        <v>0</v>
      </c>
      <c r="T96">
        <f>Source!O82+Source!X82+Source!Y82</f>
        <v>-28178</v>
      </c>
      <c r="U96">
        <f>Source!P82</f>
        <v>-28178</v>
      </c>
      <c r="V96">
        <f>Source!S82</f>
        <v>0</v>
      </c>
      <c r="W96">
        <f>Source!Q82</f>
        <v>0</v>
      </c>
      <c r="X96">
        <f>Source!R82</f>
        <v>0</v>
      </c>
      <c r="Y96">
        <f>Source!U82</f>
        <v>0</v>
      </c>
      <c r="Z96">
        <f>Source!V82</f>
        <v>0</v>
      </c>
      <c r="AA96">
        <f>Source!X82</f>
        <v>0</v>
      </c>
      <c r="AB96">
        <f>Source!Y82</f>
        <v>0</v>
      </c>
    </row>
    <row r="97" spans="1:28" ht="14.25" x14ac:dyDescent="0.2">
      <c r="A97" s="36"/>
      <c r="B97" s="36"/>
      <c r="C97" s="43" t="str">
        <f>Source!H82</f>
        <v>м</v>
      </c>
      <c r="D97" s="39"/>
      <c r="E97" s="40">
        <f>Source!AF82</f>
        <v>0</v>
      </c>
      <c r="F97" s="40">
        <f>Source!AE82</f>
        <v>0</v>
      </c>
      <c r="G97" s="41"/>
      <c r="H97" s="41"/>
      <c r="I97" s="41">
        <f>Source!R82</f>
        <v>0</v>
      </c>
      <c r="J97" s="42">
        <f>Source!AI82</f>
        <v>0</v>
      </c>
      <c r="K97" s="42">
        <f>Source!V82</f>
        <v>0</v>
      </c>
    </row>
    <row r="98" spans="1:28" ht="28.5" x14ac:dyDescent="0.2">
      <c r="A98" s="37" t="str">
        <f>Source!E83</f>
        <v>10,2</v>
      </c>
      <c r="B98" s="37" t="str">
        <f>Source!F83</f>
        <v>507-2005</v>
      </c>
      <c r="C98" s="38" t="str">
        <f>Source!G83</f>
        <v>Труба ПЭ 63 SDR 11 (Т), наружный диаметр 40 мм (ГОСТ 18599-2001)</v>
      </c>
      <c r="D98" s="39">
        <f>Source!I83</f>
        <v>96.5</v>
      </c>
      <c r="E98" s="40">
        <f>Source!AB83</f>
        <v>146.80000000000001</v>
      </c>
      <c r="F98" s="40">
        <f>Source!AD83</f>
        <v>0</v>
      </c>
      <c r="G98" s="41">
        <f>Source!O83</f>
        <v>14166</v>
      </c>
      <c r="H98" s="41">
        <f>Source!S83</f>
        <v>0</v>
      </c>
      <c r="I98" s="41">
        <f>Source!Q83</f>
        <v>0</v>
      </c>
      <c r="J98" s="42">
        <f>Source!AH83</f>
        <v>0</v>
      </c>
      <c r="K98" s="42">
        <f>Source!U83</f>
        <v>0</v>
      </c>
      <c r="T98">
        <f>Source!O83+Source!X83+Source!Y83</f>
        <v>14166</v>
      </c>
      <c r="U98">
        <f>Source!P83</f>
        <v>14166</v>
      </c>
      <c r="V98">
        <f>Source!S83</f>
        <v>0</v>
      </c>
      <c r="W98">
        <f>Source!Q83</f>
        <v>0</v>
      </c>
      <c r="X98">
        <f>Source!R83</f>
        <v>0</v>
      </c>
      <c r="Y98">
        <f>Source!U83</f>
        <v>0</v>
      </c>
      <c r="Z98">
        <f>Source!V83</f>
        <v>0</v>
      </c>
      <c r="AA98">
        <f>Source!X83</f>
        <v>0</v>
      </c>
      <c r="AB98">
        <f>Source!Y83</f>
        <v>0</v>
      </c>
    </row>
    <row r="99" spans="1:28" ht="14.25" x14ac:dyDescent="0.2">
      <c r="A99" s="36"/>
      <c r="B99" s="36"/>
      <c r="C99" s="43" t="str">
        <f>Source!H83</f>
        <v>10 м</v>
      </c>
      <c r="D99" s="39"/>
      <c r="E99" s="40">
        <f>Source!AF83</f>
        <v>0</v>
      </c>
      <c r="F99" s="40">
        <f>Source!AE83</f>
        <v>0</v>
      </c>
      <c r="G99" s="41"/>
      <c r="H99" s="41"/>
      <c r="I99" s="41">
        <f>Source!R83</f>
        <v>0</v>
      </c>
      <c r="J99" s="42">
        <f>Source!AI83</f>
        <v>0</v>
      </c>
      <c r="K99" s="42">
        <f>Source!V83</f>
        <v>0</v>
      </c>
    </row>
    <row r="100" spans="1:28" ht="42.75" x14ac:dyDescent="0.2">
      <c r="A100" s="37" t="str">
        <f>Source!E84</f>
        <v>11</v>
      </c>
      <c r="B100" s="37" t="str">
        <f>Source!F84</f>
        <v>м08-02-148-1</v>
      </c>
      <c r="C100" s="38" t="str">
        <f>Source!G84</f>
        <v>Кабель до 35 кВ в проложенных трубах, блоках и коробах, масса 1 м кабеля: до 1 кг</v>
      </c>
      <c r="D100" s="39">
        <f>Source!I84</f>
        <v>9.65</v>
      </c>
      <c r="E100" s="40">
        <f>Source!AB84</f>
        <v>170.1</v>
      </c>
      <c r="F100" s="40">
        <f>Source!AD84</f>
        <v>57.8</v>
      </c>
      <c r="G100" s="41">
        <f>Source!O84</f>
        <v>1642</v>
      </c>
      <c r="H100" s="41">
        <f>Source!S84</f>
        <v>750</v>
      </c>
      <c r="I100" s="41">
        <f>Source!Q84</f>
        <v>558</v>
      </c>
      <c r="J100" s="42">
        <f>Source!AH84</f>
        <v>9.92</v>
      </c>
      <c r="K100" s="42">
        <f>Source!U84</f>
        <v>95.728000000000009</v>
      </c>
      <c r="T100">
        <f>Source!O84+Source!X84+Source!Y84</f>
        <v>2883</v>
      </c>
      <c r="U100">
        <f>Source!P84</f>
        <v>334</v>
      </c>
      <c r="V100">
        <f>Source!S84</f>
        <v>750</v>
      </c>
      <c r="W100">
        <f>Source!Q84</f>
        <v>558</v>
      </c>
      <c r="X100">
        <f>Source!R84</f>
        <v>26</v>
      </c>
      <c r="Y100">
        <f>Source!U84</f>
        <v>95.728000000000009</v>
      </c>
      <c r="Z100">
        <f>Source!V84</f>
        <v>1.9300000000000002</v>
      </c>
      <c r="AA100">
        <f>Source!X84</f>
        <v>737</v>
      </c>
      <c r="AB100">
        <f>Source!Y84</f>
        <v>504</v>
      </c>
    </row>
    <row r="101" spans="1:28" ht="14.25" x14ac:dyDescent="0.2">
      <c r="A101" s="36"/>
      <c r="B101" s="36"/>
      <c r="C101" s="43" t="str">
        <f>Source!H84</f>
        <v>100 М КАБЕЛЯ</v>
      </c>
      <c r="D101" s="39"/>
      <c r="E101" s="40">
        <f>Source!AF84</f>
        <v>77.7</v>
      </c>
      <c r="F101" s="40">
        <f>Source!AE84</f>
        <v>2.7</v>
      </c>
      <c r="G101" s="41"/>
      <c r="H101" s="41"/>
      <c r="I101" s="41">
        <f>Source!R84</f>
        <v>26</v>
      </c>
      <c r="J101" s="42">
        <f>Source!AI84</f>
        <v>0.2</v>
      </c>
      <c r="K101" s="42">
        <f>Source!V84</f>
        <v>1.9300000000000002</v>
      </c>
    </row>
    <row r="102" spans="1:28" x14ac:dyDescent="0.2">
      <c r="A102" s="36"/>
      <c r="B102" s="36"/>
      <c r="C102" s="48" t="str">
        <f>"Объем: "&amp;Source!I84&amp;"=965/"&amp;"100"</f>
        <v>Объем: 9,65=965/100</v>
      </c>
      <c r="D102" s="36"/>
      <c r="E102" s="36"/>
      <c r="F102" s="36"/>
      <c r="G102" s="36"/>
      <c r="H102" s="36"/>
      <c r="I102" s="36"/>
      <c r="J102" s="36"/>
      <c r="K102" s="36"/>
    </row>
    <row r="103" spans="1:28" x14ac:dyDescent="0.2">
      <c r="A103" s="36"/>
      <c r="B103" s="36"/>
      <c r="C103" s="44" t="s">
        <v>673</v>
      </c>
      <c r="D103" s="45">
        <f>Source!BZ84</f>
        <v>95</v>
      </c>
      <c r="E103" s="46">
        <f>(Source!AF84+Source!AE84)*Source!FX84/100</f>
        <v>76.38000000000001</v>
      </c>
      <c r="F103" s="45"/>
      <c r="G103" s="47">
        <f>Source!X84</f>
        <v>737</v>
      </c>
      <c r="H103" s="45" t="str">
        <f>CONCATENATE(Source!AT84)</f>
        <v>95</v>
      </c>
      <c r="I103" s="45"/>
      <c r="J103" s="45"/>
      <c r="K103" s="45"/>
    </row>
    <row r="104" spans="1:28" x14ac:dyDescent="0.2">
      <c r="A104" s="36"/>
      <c r="B104" s="36"/>
      <c r="C104" s="44" t="s">
        <v>674</v>
      </c>
      <c r="D104" s="45">
        <f>Source!CA84</f>
        <v>65</v>
      </c>
      <c r="E104" s="46">
        <f>(Source!AF84+Source!AE84)*Source!FY84/100</f>
        <v>52.26</v>
      </c>
      <c r="F104" s="45"/>
      <c r="G104" s="47">
        <f>Source!Y84</f>
        <v>504</v>
      </c>
      <c r="H104" s="45" t="str">
        <f>CONCATENATE(Source!AU84)</f>
        <v>65</v>
      </c>
      <c r="I104" s="45"/>
      <c r="J104" s="45"/>
      <c r="K104" s="45"/>
    </row>
    <row r="105" spans="1:28" x14ac:dyDescent="0.2">
      <c r="A105" s="36"/>
      <c r="B105" s="36"/>
      <c r="C105" s="44" t="s">
        <v>675</v>
      </c>
      <c r="D105" s="45"/>
      <c r="E105" s="46">
        <f>((Source!AF84+Source!AE84)*Source!FX84/100)+((Source!AF84+Source!AE84)*Source!FY84/100)+Source!AB84</f>
        <v>298.74</v>
      </c>
      <c r="F105" s="45"/>
      <c r="G105" s="47">
        <f>Source!O84+Source!X84+Source!Y84</f>
        <v>2883</v>
      </c>
      <c r="H105" s="45"/>
      <c r="I105" s="45"/>
      <c r="J105" s="45"/>
      <c r="K105" s="45"/>
    </row>
    <row r="106" spans="1:28" ht="85.5" x14ac:dyDescent="0.2">
      <c r="A106" s="37" t="str">
        <f>Source!E85</f>
        <v>11,1</v>
      </c>
      <c r="B106" s="37" t="str">
        <f>Source!F85</f>
        <v>501-8388</v>
      </c>
      <c r="C106" s="38" t="str">
        <f>Source!G85</f>
        <v>Кабель силовой с медными жилами с поливинилхлоридной изоляцией с броней из стальной ленты в шланге из поливинилхлорида ВБбШв, напряжением 0,66 Кв, число жил - 5 и сечением 6,0 мм2</v>
      </c>
      <c r="D106" s="39">
        <f>Source!I85</f>
        <v>0.98429999999999995</v>
      </c>
      <c r="E106" s="40">
        <f>Source!AB85</f>
        <v>25445.9</v>
      </c>
      <c r="F106" s="40">
        <f>Source!AD85</f>
        <v>0</v>
      </c>
      <c r="G106" s="41">
        <f>Source!O85</f>
        <v>25046</v>
      </c>
      <c r="H106" s="41">
        <f>Source!S85</f>
        <v>0</v>
      </c>
      <c r="I106" s="41">
        <f>Source!Q85</f>
        <v>0</v>
      </c>
      <c r="J106" s="42">
        <f>Source!AH85</f>
        <v>0</v>
      </c>
      <c r="K106" s="42">
        <f>Source!U85</f>
        <v>0</v>
      </c>
      <c r="T106">
        <f>Source!O85+Source!X85+Source!Y85</f>
        <v>25046</v>
      </c>
      <c r="U106">
        <f>Source!P85</f>
        <v>25046</v>
      </c>
      <c r="V106">
        <f>Source!S85</f>
        <v>0</v>
      </c>
      <c r="W106">
        <f>Source!Q85</f>
        <v>0</v>
      </c>
      <c r="X106">
        <f>Source!R85</f>
        <v>0</v>
      </c>
      <c r="Y106">
        <f>Source!U85</f>
        <v>0</v>
      </c>
      <c r="Z106">
        <f>Source!V85</f>
        <v>0</v>
      </c>
      <c r="AA106">
        <f>Source!X85</f>
        <v>0</v>
      </c>
      <c r="AB106">
        <f>Source!Y85</f>
        <v>0</v>
      </c>
    </row>
    <row r="107" spans="1:28" ht="14.25" x14ac:dyDescent="0.2">
      <c r="A107" s="36"/>
      <c r="B107" s="36"/>
      <c r="C107" s="43" t="str">
        <f>Source!H85</f>
        <v>1000 м</v>
      </c>
      <c r="D107" s="39"/>
      <c r="E107" s="40">
        <f>Source!AF85</f>
        <v>0</v>
      </c>
      <c r="F107" s="40">
        <f>Source!AE85</f>
        <v>0</v>
      </c>
      <c r="G107" s="41"/>
      <c r="H107" s="41"/>
      <c r="I107" s="41">
        <f>Source!R85</f>
        <v>0</v>
      </c>
      <c r="J107" s="42">
        <f>Source!AI85</f>
        <v>0</v>
      </c>
      <c r="K107" s="42">
        <f>Source!V85</f>
        <v>0</v>
      </c>
    </row>
    <row r="108" spans="1:28" ht="14.25" x14ac:dyDescent="0.2">
      <c r="A108" s="37" t="str">
        <f>Source!E86</f>
        <v>12</v>
      </c>
      <c r="B108" s="37" t="str">
        <f>Source!F86</f>
        <v>м10-06-048-5</v>
      </c>
      <c r="C108" s="38" t="str">
        <f>Source!G86</f>
        <v>Прокладка сигнальной ленты</v>
      </c>
      <c r="D108" s="39">
        <f>Source!I86</f>
        <v>0.96499999999999997</v>
      </c>
      <c r="E108" s="40">
        <f>Source!AB86</f>
        <v>730.7</v>
      </c>
      <c r="F108" s="40">
        <f>Source!AD86</f>
        <v>673.2</v>
      </c>
      <c r="G108" s="41">
        <f>Source!O86</f>
        <v>705</v>
      </c>
      <c r="H108" s="41">
        <f>Source!S86</f>
        <v>54</v>
      </c>
      <c r="I108" s="41">
        <f>Source!Q86</f>
        <v>650</v>
      </c>
      <c r="J108" s="42">
        <f>Source!AH86</f>
        <v>6.8999999999999995</v>
      </c>
      <c r="K108" s="42">
        <f>Source!U86</f>
        <v>6.6584999999999992</v>
      </c>
      <c r="T108">
        <f>Source!O86+Source!X86+Source!Y86</f>
        <v>847</v>
      </c>
      <c r="U108">
        <f>Source!P86</f>
        <v>1</v>
      </c>
      <c r="V108">
        <f>Source!S86</f>
        <v>54</v>
      </c>
      <c r="W108">
        <f>Source!Q86</f>
        <v>650</v>
      </c>
      <c r="X108">
        <f>Source!R86</f>
        <v>32</v>
      </c>
      <c r="Y108">
        <f>Source!U86</f>
        <v>6.6584999999999992</v>
      </c>
      <c r="Z108">
        <f>Source!V86</f>
        <v>2.6170799999999996</v>
      </c>
      <c r="AA108">
        <f>Source!X86</f>
        <v>86</v>
      </c>
      <c r="AB108">
        <f>Source!Y86</f>
        <v>56</v>
      </c>
    </row>
    <row r="109" spans="1:28" ht="14.25" x14ac:dyDescent="0.2">
      <c r="A109" s="36"/>
      <c r="B109" s="36"/>
      <c r="C109" s="43" t="str">
        <f>Source!H86</f>
        <v>1 км кабеля</v>
      </c>
      <c r="D109" s="39"/>
      <c r="E109" s="40">
        <f>Source!AF86</f>
        <v>56.4</v>
      </c>
      <c r="F109" s="40">
        <f>Source!AE86</f>
        <v>33.4</v>
      </c>
      <c r="G109" s="41"/>
      <c r="H109" s="41"/>
      <c r="I109" s="41">
        <f>Source!R86</f>
        <v>32</v>
      </c>
      <c r="J109" s="42">
        <f>Source!AI86</f>
        <v>2.7119999999999997</v>
      </c>
      <c r="K109" s="42">
        <f>Source!V86</f>
        <v>2.6170799999999996</v>
      </c>
    </row>
    <row r="110" spans="1:28" x14ac:dyDescent="0.2">
      <c r="A110" s="36"/>
      <c r="B110" s="36"/>
      <c r="C110" s="48" t="s">
        <v>679</v>
      </c>
      <c r="D110" s="67" t="s">
        <v>199</v>
      </c>
      <c r="E110" s="67"/>
      <c r="F110" s="67"/>
      <c r="G110" s="67"/>
      <c r="H110" s="67"/>
      <c r="I110" s="67"/>
      <c r="J110" s="67"/>
      <c r="K110" s="67"/>
    </row>
    <row r="111" spans="1:28" x14ac:dyDescent="0.2">
      <c r="A111" s="36"/>
      <c r="B111" s="36"/>
      <c r="C111" s="48" t="s">
        <v>680</v>
      </c>
      <c r="D111" s="67" t="s">
        <v>199</v>
      </c>
      <c r="E111" s="67"/>
      <c r="F111" s="67"/>
      <c r="G111" s="67"/>
      <c r="H111" s="67"/>
      <c r="I111" s="67"/>
      <c r="J111" s="67"/>
      <c r="K111" s="67"/>
    </row>
    <row r="112" spans="1:28" x14ac:dyDescent="0.2">
      <c r="A112" s="36"/>
      <c r="B112" s="36"/>
      <c r="C112" s="48" t="s">
        <v>681</v>
      </c>
      <c r="D112" s="67" t="s">
        <v>199</v>
      </c>
      <c r="E112" s="67"/>
      <c r="F112" s="67"/>
      <c r="G112" s="67"/>
      <c r="H112" s="67"/>
      <c r="I112" s="67"/>
      <c r="J112" s="67"/>
      <c r="K112" s="67"/>
    </row>
    <row r="113" spans="1:28" x14ac:dyDescent="0.2">
      <c r="A113" s="36"/>
      <c r="B113" s="36"/>
      <c r="C113" s="48" t="s">
        <v>682</v>
      </c>
      <c r="D113" s="67" t="s">
        <v>199</v>
      </c>
      <c r="E113" s="67"/>
      <c r="F113" s="67"/>
      <c r="G113" s="67"/>
      <c r="H113" s="67"/>
      <c r="I113" s="67"/>
      <c r="J113" s="67"/>
      <c r="K113" s="67"/>
    </row>
    <row r="114" spans="1:28" x14ac:dyDescent="0.2">
      <c r="A114" s="36"/>
      <c r="B114" s="36"/>
      <c r="C114" s="48" t="s">
        <v>683</v>
      </c>
      <c r="D114" s="67" t="s">
        <v>199</v>
      </c>
      <c r="E114" s="67"/>
      <c r="F114" s="67"/>
      <c r="G114" s="67"/>
      <c r="H114" s="67"/>
      <c r="I114" s="67"/>
      <c r="J114" s="67"/>
      <c r="K114" s="67"/>
    </row>
    <row r="115" spans="1:28" x14ac:dyDescent="0.2">
      <c r="A115" s="36"/>
      <c r="B115" s="36"/>
      <c r="C115" s="48" t="s">
        <v>684</v>
      </c>
      <c r="D115" s="67" t="s">
        <v>199</v>
      </c>
      <c r="E115" s="67"/>
      <c r="F115" s="67"/>
      <c r="G115" s="67"/>
      <c r="H115" s="67"/>
      <c r="I115" s="67"/>
      <c r="J115" s="67"/>
      <c r="K115" s="67"/>
    </row>
    <row r="116" spans="1:28" x14ac:dyDescent="0.2">
      <c r="A116" s="36"/>
      <c r="B116" s="36"/>
      <c r="C116" s="44" t="s">
        <v>673</v>
      </c>
      <c r="D116" s="45">
        <f>Source!BZ86</f>
        <v>100</v>
      </c>
      <c r="E116" s="46">
        <f>(Source!AF86+Source!AE86)*Source!FX86/100</f>
        <v>89.8</v>
      </c>
      <c r="F116" s="45"/>
      <c r="G116" s="47">
        <f>Source!X86</f>
        <v>86</v>
      </c>
      <c r="H116" s="45" t="str">
        <f>CONCATENATE(Source!AT86)</f>
        <v>100</v>
      </c>
      <c r="I116" s="45"/>
      <c r="J116" s="45"/>
      <c r="K116" s="45"/>
    </row>
    <row r="117" spans="1:28" x14ac:dyDescent="0.2">
      <c r="A117" s="36"/>
      <c r="B117" s="36"/>
      <c r="C117" s="44" t="s">
        <v>674</v>
      </c>
      <c r="D117" s="45">
        <f>Source!CA86</f>
        <v>65</v>
      </c>
      <c r="E117" s="46">
        <f>(Source!AF86+Source!AE86)*Source!FY86/100</f>
        <v>58.37</v>
      </c>
      <c r="F117" s="45"/>
      <c r="G117" s="47">
        <f>Source!Y86</f>
        <v>56</v>
      </c>
      <c r="H117" s="45" t="str">
        <f>CONCATENATE(Source!AU86)</f>
        <v>65</v>
      </c>
      <c r="I117" s="45"/>
      <c r="J117" s="45"/>
      <c r="K117" s="45"/>
    </row>
    <row r="118" spans="1:28" x14ac:dyDescent="0.2">
      <c r="A118" s="36"/>
      <c r="B118" s="36"/>
      <c r="C118" s="44" t="s">
        <v>675</v>
      </c>
      <c r="D118" s="45"/>
      <c r="E118" s="46">
        <f>((Source!AF86+Source!AE86)*Source!FX86/100)+((Source!AF86+Source!AE86)*Source!FY86/100)+Source!AB86</f>
        <v>878.87</v>
      </c>
      <c r="F118" s="45"/>
      <c r="G118" s="47">
        <f>Source!O86+Source!X86+Source!Y86</f>
        <v>847</v>
      </c>
      <c r="H118" s="45"/>
      <c r="I118" s="45"/>
      <c r="J118" s="45"/>
      <c r="K118" s="45"/>
    </row>
    <row r="119" spans="1:28" ht="14.25" x14ac:dyDescent="0.2">
      <c r="A119" s="37" t="str">
        <f>Source!E87</f>
        <v>12,1</v>
      </c>
      <c r="B119" s="37" t="str">
        <f>Source!F87</f>
        <v>507-3536</v>
      </c>
      <c r="C119" s="38" t="str">
        <f>Source!G87</f>
        <v>Лента сигнальная "Электра" ЛСЭ 150</v>
      </c>
      <c r="D119" s="39">
        <f>Source!I87</f>
        <v>965</v>
      </c>
      <c r="E119" s="40">
        <f>Source!AB87</f>
        <v>1.9</v>
      </c>
      <c r="F119" s="40">
        <f>Source!AD87</f>
        <v>0</v>
      </c>
      <c r="G119" s="41">
        <f>Source!O87</f>
        <v>1834</v>
      </c>
      <c r="H119" s="41">
        <f>Source!S87</f>
        <v>0</v>
      </c>
      <c r="I119" s="41">
        <f>Source!Q87</f>
        <v>0</v>
      </c>
      <c r="J119" s="42">
        <f>Source!AH87</f>
        <v>0</v>
      </c>
      <c r="K119" s="42">
        <f>Source!U87</f>
        <v>0</v>
      </c>
      <c r="T119">
        <f>Source!O87+Source!X87+Source!Y87</f>
        <v>1834</v>
      </c>
      <c r="U119">
        <f>Source!P87</f>
        <v>1834</v>
      </c>
      <c r="V119">
        <f>Source!S87</f>
        <v>0</v>
      </c>
      <c r="W119">
        <f>Source!Q87</f>
        <v>0</v>
      </c>
      <c r="X119">
        <f>Source!R87</f>
        <v>0</v>
      </c>
      <c r="Y119">
        <f>Source!U87</f>
        <v>0</v>
      </c>
      <c r="Z119">
        <f>Source!V87</f>
        <v>0</v>
      </c>
      <c r="AA119">
        <f>Source!X87</f>
        <v>0</v>
      </c>
      <c r="AB119">
        <f>Source!Y87</f>
        <v>0</v>
      </c>
    </row>
    <row r="120" spans="1:28" ht="14.25" x14ac:dyDescent="0.2">
      <c r="A120" s="36"/>
      <c r="B120" s="36"/>
      <c r="C120" s="43" t="str">
        <f>Source!H87</f>
        <v>м</v>
      </c>
      <c r="D120" s="39"/>
      <c r="E120" s="40">
        <f>Source!AF87</f>
        <v>0</v>
      </c>
      <c r="F120" s="40">
        <f>Source!AE87</f>
        <v>0</v>
      </c>
      <c r="G120" s="41"/>
      <c r="H120" s="41"/>
      <c r="I120" s="41">
        <f>Source!R87</f>
        <v>0</v>
      </c>
      <c r="J120" s="42">
        <f>Source!AI87</f>
        <v>0</v>
      </c>
      <c r="K120" s="42">
        <f>Source!V87</f>
        <v>0</v>
      </c>
    </row>
    <row r="121" spans="1:28" ht="42.75" x14ac:dyDescent="0.2">
      <c r="A121" s="37" t="str">
        <f>Source!E88</f>
        <v>13</v>
      </c>
      <c r="B121" s="37" t="str">
        <f>Source!F88</f>
        <v>01-02-031-4</v>
      </c>
      <c r="C121" s="38" t="str">
        <f>Source!G88</f>
        <v>Бурение ям глубиной до 2 м бурильно-крановыми машинами: на автомобиле, группа грунтов 2</v>
      </c>
      <c r="D121" s="39">
        <f>Source!I88</f>
        <v>0.41</v>
      </c>
      <c r="E121" s="40">
        <f>Source!AB88</f>
        <v>2391.1999999999998</v>
      </c>
      <c r="F121" s="40">
        <f>Source!AD88</f>
        <v>2294.6999999999998</v>
      </c>
      <c r="G121" s="41">
        <f>Source!O88</f>
        <v>981</v>
      </c>
      <c r="H121" s="41">
        <f>Source!S88</f>
        <v>40</v>
      </c>
      <c r="I121" s="41">
        <f>Source!Q88</f>
        <v>941</v>
      </c>
      <c r="J121" s="42">
        <f>Source!AH88</f>
        <v>15.2</v>
      </c>
      <c r="K121" s="42">
        <f>Source!U88</f>
        <v>6.2319999999999993</v>
      </c>
      <c r="T121">
        <f>Source!O88+Source!X88+Source!Y88</f>
        <v>1119</v>
      </c>
      <c r="U121">
        <f>Source!P88</f>
        <v>0</v>
      </c>
      <c r="V121">
        <f>Source!S88</f>
        <v>40</v>
      </c>
      <c r="W121">
        <f>Source!Q88</f>
        <v>941</v>
      </c>
      <c r="X121">
        <f>Source!R88</f>
        <v>77</v>
      </c>
      <c r="Y121">
        <f>Source!U88</f>
        <v>6.2319999999999993</v>
      </c>
      <c r="Z121">
        <f>Source!V88</f>
        <v>6.8018999999999998</v>
      </c>
      <c r="AA121">
        <f>Source!X88</f>
        <v>94</v>
      </c>
      <c r="AB121">
        <f>Source!Y88</f>
        <v>44</v>
      </c>
    </row>
    <row r="122" spans="1:28" ht="14.25" x14ac:dyDescent="0.2">
      <c r="A122" s="36"/>
      <c r="B122" s="36"/>
      <c r="C122" s="43" t="str">
        <f>Source!H88</f>
        <v>100 ям</v>
      </c>
      <c r="D122" s="39"/>
      <c r="E122" s="40">
        <f>Source!AF88</f>
        <v>96.5</v>
      </c>
      <c r="F122" s="40">
        <f>Source!AE88</f>
        <v>188.8</v>
      </c>
      <c r="G122" s="41"/>
      <c r="H122" s="41"/>
      <c r="I122" s="41">
        <f>Source!R88</f>
        <v>77</v>
      </c>
      <c r="J122" s="42">
        <f>Source!AI88</f>
        <v>16.59</v>
      </c>
      <c r="K122" s="42">
        <f>Source!V88</f>
        <v>6.8018999999999998</v>
      </c>
    </row>
    <row r="123" spans="1:28" x14ac:dyDescent="0.2">
      <c r="A123" s="36"/>
      <c r="B123" s="36"/>
      <c r="C123" s="48" t="str">
        <f>"Объем: "&amp;Source!I88&amp;"=41/"&amp;"100"</f>
        <v>Объем: 0,41=41/100</v>
      </c>
      <c r="D123" s="36"/>
      <c r="E123" s="36"/>
      <c r="F123" s="36"/>
      <c r="G123" s="36"/>
      <c r="H123" s="36"/>
      <c r="I123" s="36"/>
      <c r="J123" s="36"/>
      <c r="K123" s="36"/>
    </row>
    <row r="124" spans="1:28" x14ac:dyDescent="0.2">
      <c r="A124" s="36"/>
      <c r="B124" s="36"/>
      <c r="C124" s="44" t="s">
        <v>673</v>
      </c>
      <c r="D124" s="45">
        <f>Source!BZ88</f>
        <v>80</v>
      </c>
      <c r="E124" s="46">
        <f>(Source!AF88+Source!AE88)*Source!FX88/100</f>
        <v>228.24</v>
      </c>
      <c r="F124" s="45"/>
      <c r="G124" s="47">
        <f>Source!X88</f>
        <v>94</v>
      </c>
      <c r="H124" s="45" t="str">
        <f>CONCATENATE(Source!AT88)</f>
        <v>80</v>
      </c>
      <c r="I124" s="45"/>
      <c r="J124" s="45"/>
      <c r="K124" s="45"/>
    </row>
    <row r="125" spans="1:28" x14ac:dyDescent="0.2">
      <c r="A125" s="36"/>
      <c r="B125" s="36"/>
      <c r="C125" s="44" t="s">
        <v>674</v>
      </c>
      <c r="D125" s="45">
        <f>Source!CA88</f>
        <v>45</v>
      </c>
      <c r="E125" s="46">
        <f>(Source!AF88+Source!AE88)*Source!FY88/100</f>
        <v>109.12725</v>
      </c>
      <c r="F125" s="45" t="str">
        <f>CONCATENATE(Source!DM88,Source!FU88, "=", Source!FY88, "%")</f>
        <v>*0,85=38,25%</v>
      </c>
      <c r="G125" s="47">
        <f>Source!Y88</f>
        <v>44</v>
      </c>
      <c r="H125" s="45" t="str">
        <f>CONCATENATE(Source!AU88)</f>
        <v>38</v>
      </c>
      <c r="I125" s="45"/>
      <c r="J125" s="45"/>
      <c r="K125" s="45"/>
    </row>
    <row r="126" spans="1:28" x14ac:dyDescent="0.2">
      <c r="A126" s="36"/>
      <c r="B126" s="36"/>
      <c r="C126" s="44" t="s">
        <v>675</v>
      </c>
      <c r="D126" s="45"/>
      <c r="E126" s="46">
        <f>((Source!AF88+Source!AE88)*Source!FX88/100)+((Source!AF88+Source!AE88)*Source!FY88/100)+Source!AB88</f>
        <v>2728.5672500000001</v>
      </c>
      <c r="F126" s="45"/>
      <c r="G126" s="47">
        <f>Source!O88+Source!X88+Source!Y88</f>
        <v>1119</v>
      </c>
      <c r="H126" s="45"/>
      <c r="I126" s="45"/>
      <c r="J126" s="45"/>
      <c r="K126" s="45"/>
    </row>
    <row r="127" spans="1:28" ht="14.25" x14ac:dyDescent="0.2">
      <c r="A127" s="37" t="str">
        <f>Source!E89</f>
        <v>14</v>
      </c>
      <c r="B127" s="37" t="str">
        <f>Source!F89</f>
        <v>06-01-001-1</v>
      </c>
      <c r="C127" s="38" t="str">
        <f>Source!G89</f>
        <v>Устройство бетонной подготовки</v>
      </c>
      <c r="D127" s="39">
        <f>Source!I89</f>
        <v>4.4299999999999999E-2</v>
      </c>
      <c r="E127" s="40">
        <f>Source!AB89</f>
        <v>54144.7</v>
      </c>
      <c r="F127" s="40">
        <f>Source!AD89</f>
        <v>1586.2</v>
      </c>
      <c r="G127" s="41">
        <f>Source!O89</f>
        <v>2399</v>
      </c>
      <c r="H127" s="41">
        <f>Source!S89</f>
        <v>51</v>
      </c>
      <c r="I127" s="41">
        <f>Source!Q89</f>
        <v>70</v>
      </c>
      <c r="J127" s="42">
        <f>Source!AH89</f>
        <v>180</v>
      </c>
      <c r="K127" s="42">
        <f>Source!U89</f>
        <v>7.9740000000000002</v>
      </c>
      <c r="T127">
        <f>Source!O89+Source!X89+Source!Y89</f>
        <v>2498</v>
      </c>
      <c r="U127">
        <f>Source!P89</f>
        <v>2278</v>
      </c>
      <c r="V127">
        <f>Source!S89</f>
        <v>51</v>
      </c>
      <c r="W127">
        <f>Source!Q89</f>
        <v>70</v>
      </c>
      <c r="X127">
        <f>Source!R89</f>
        <v>11</v>
      </c>
      <c r="Y127">
        <f>Source!U89</f>
        <v>7.9740000000000002</v>
      </c>
      <c r="Z127">
        <f>Source!V89</f>
        <v>0.7974</v>
      </c>
      <c r="AA127">
        <f>Source!X89</f>
        <v>65</v>
      </c>
      <c r="AB127">
        <f>Source!Y89</f>
        <v>34</v>
      </c>
    </row>
    <row r="128" spans="1:28" ht="28.5" x14ac:dyDescent="0.2">
      <c r="A128" s="36"/>
      <c r="B128" s="36"/>
      <c r="C128" s="43" t="str">
        <f>Source!H89</f>
        <v>100 м3 бетона, бутобетона и железобетона в деле</v>
      </c>
      <c r="D128" s="39"/>
      <c r="E128" s="40">
        <f>Source!AF89</f>
        <v>1143</v>
      </c>
      <c r="F128" s="40">
        <f>Source!AE89</f>
        <v>238.7</v>
      </c>
      <c r="G128" s="41"/>
      <c r="H128" s="41"/>
      <c r="I128" s="41">
        <f>Source!R89</f>
        <v>11</v>
      </c>
      <c r="J128" s="42">
        <f>Source!AI89</f>
        <v>18</v>
      </c>
      <c r="K128" s="42">
        <f>Source!V89</f>
        <v>0.7974</v>
      </c>
    </row>
    <row r="129" spans="1:28" x14ac:dyDescent="0.2">
      <c r="A129" s="36"/>
      <c r="B129" s="36"/>
      <c r="C129" s="48" t="str">
        <f>"Объем: "&amp;Source!I89&amp;"=(0,108*"&amp;"41)/"&amp;"100"</f>
        <v>Объем: 0,0443=(0,108*41)/100</v>
      </c>
      <c r="D129" s="36"/>
      <c r="E129" s="36"/>
      <c r="F129" s="36"/>
      <c r="G129" s="36"/>
      <c r="H129" s="36"/>
      <c r="I129" s="36"/>
      <c r="J129" s="36"/>
      <c r="K129" s="36"/>
    </row>
    <row r="130" spans="1:28" x14ac:dyDescent="0.2">
      <c r="A130" s="36"/>
      <c r="B130" s="36"/>
      <c r="C130" s="44" t="s">
        <v>673</v>
      </c>
      <c r="D130" s="45">
        <f>Source!BZ89</f>
        <v>105</v>
      </c>
      <c r="E130" s="46">
        <f>(Source!AF89+Source!AE89)*Source!FX89/100</f>
        <v>1450.7850000000001</v>
      </c>
      <c r="F130" s="45"/>
      <c r="G130" s="47">
        <f>Source!X89</f>
        <v>65</v>
      </c>
      <c r="H130" s="45" t="str">
        <f>CONCATENATE(Source!AT89)</f>
        <v>105</v>
      </c>
      <c r="I130" s="45"/>
      <c r="J130" s="45"/>
      <c r="K130" s="45"/>
    </row>
    <row r="131" spans="1:28" x14ac:dyDescent="0.2">
      <c r="A131" s="36"/>
      <c r="B131" s="36"/>
      <c r="C131" s="44" t="s">
        <v>674</v>
      </c>
      <c r="D131" s="45">
        <f>Source!CA89</f>
        <v>65</v>
      </c>
      <c r="E131" s="46">
        <f>(Source!AF89+Source!AE89)*Source!FY89/100</f>
        <v>763.38925000000006</v>
      </c>
      <c r="F131" s="45" t="str">
        <f>CONCATENATE(Source!DM89,Source!FU89, "=", Source!FY89, "%")</f>
        <v>*0,85=55,25%</v>
      </c>
      <c r="G131" s="47">
        <f>Source!Y89</f>
        <v>34</v>
      </c>
      <c r="H131" s="45" t="str">
        <f>CONCATENATE(Source!AU89)</f>
        <v>55</v>
      </c>
      <c r="I131" s="45"/>
      <c r="J131" s="45"/>
      <c r="K131" s="45"/>
    </row>
    <row r="132" spans="1:28" x14ac:dyDescent="0.2">
      <c r="A132" s="36"/>
      <c r="B132" s="36"/>
      <c r="C132" s="44" t="s">
        <v>675</v>
      </c>
      <c r="D132" s="45"/>
      <c r="E132" s="46">
        <f>((Source!AF89+Source!AE89)*Source!FX89/100)+((Source!AF89+Source!AE89)*Source!FY89/100)+Source!AB89</f>
        <v>56358.874249999993</v>
      </c>
      <c r="F132" s="45"/>
      <c r="G132" s="47">
        <f>Source!O89+Source!X89+Source!Y89</f>
        <v>2498</v>
      </c>
      <c r="H132" s="45"/>
      <c r="I132" s="45"/>
      <c r="J132" s="45"/>
      <c r="K132" s="45"/>
    </row>
    <row r="133" spans="1:28" ht="28.5" x14ac:dyDescent="0.2">
      <c r="A133" s="37" t="str">
        <f>Source!E90</f>
        <v>15</v>
      </c>
      <c r="B133" s="37" t="str">
        <f>Source!F90</f>
        <v>08-01-002-2</v>
      </c>
      <c r="C133" s="38" t="str">
        <f>Source!G90</f>
        <v>Устройство основания под фундаменты: щебеночного</v>
      </c>
      <c r="D133" s="39">
        <f>Source!I90</f>
        <v>0.57399999999999995</v>
      </c>
      <c r="E133" s="40">
        <f>Source!AB90</f>
        <v>234.5</v>
      </c>
      <c r="F133" s="40">
        <f>Source!AD90</f>
        <v>58.3</v>
      </c>
      <c r="G133" s="41">
        <f>Source!O90</f>
        <v>134</v>
      </c>
      <c r="H133" s="41">
        <f>Source!S90</f>
        <v>9</v>
      </c>
      <c r="I133" s="41">
        <f>Source!Q90</f>
        <v>33</v>
      </c>
      <c r="J133" s="42">
        <f>Source!AH90</f>
        <v>2.4</v>
      </c>
      <c r="K133" s="42">
        <f>Source!U90</f>
        <v>1.3775999999999999</v>
      </c>
      <c r="T133">
        <f>Source!O90+Source!X90+Source!Y90</f>
        <v>157</v>
      </c>
      <c r="U133">
        <f>Source!P90</f>
        <v>92</v>
      </c>
      <c r="V133">
        <f>Source!S90</f>
        <v>9</v>
      </c>
      <c r="W133">
        <f>Source!Q90</f>
        <v>33</v>
      </c>
      <c r="X133">
        <f>Source!R90</f>
        <v>3</v>
      </c>
      <c r="Y133">
        <f>Source!U90</f>
        <v>1.3775999999999999</v>
      </c>
      <c r="Z133">
        <f>Source!V90</f>
        <v>0.30996000000000001</v>
      </c>
      <c r="AA133">
        <f>Source!X90</f>
        <v>15</v>
      </c>
      <c r="AB133">
        <f>Source!Y90</f>
        <v>8</v>
      </c>
    </row>
    <row r="134" spans="1:28" ht="14.25" x14ac:dyDescent="0.2">
      <c r="A134" s="36"/>
      <c r="B134" s="36"/>
      <c r="C134" s="43" t="str">
        <f>Source!H90</f>
        <v>1 м3 основания</v>
      </c>
      <c r="D134" s="39"/>
      <c r="E134" s="40">
        <f>Source!AF90</f>
        <v>16</v>
      </c>
      <c r="F134" s="40">
        <f>Source!AE90</f>
        <v>5.5</v>
      </c>
      <c r="G134" s="41"/>
      <c r="H134" s="41"/>
      <c r="I134" s="41">
        <f>Source!R90</f>
        <v>3</v>
      </c>
      <c r="J134" s="42">
        <f>Source!AI90</f>
        <v>0.54</v>
      </c>
      <c r="K134" s="42">
        <f>Source!V90</f>
        <v>0.30996000000000001</v>
      </c>
    </row>
    <row r="135" spans="1:28" x14ac:dyDescent="0.2">
      <c r="A135" s="36"/>
      <c r="B135" s="36"/>
      <c r="C135" s="48" t="str">
        <f>"Объем: "&amp;Source!I90&amp;"=0,014*"&amp;"41"</f>
        <v>Объем: 0,574=0,014*41</v>
      </c>
      <c r="D135" s="36"/>
      <c r="E135" s="36"/>
      <c r="F135" s="36"/>
      <c r="G135" s="36"/>
      <c r="H135" s="36"/>
      <c r="I135" s="36"/>
      <c r="J135" s="36"/>
      <c r="K135" s="36"/>
    </row>
    <row r="136" spans="1:28" x14ac:dyDescent="0.2">
      <c r="A136" s="36"/>
      <c r="B136" s="36"/>
      <c r="C136" s="44" t="s">
        <v>673</v>
      </c>
      <c r="D136" s="45">
        <f>Source!BZ90</f>
        <v>122</v>
      </c>
      <c r="E136" s="46">
        <f>(Source!AF90+Source!AE90)*Source!FX90/100</f>
        <v>26.23</v>
      </c>
      <c r="F136" s="45"/>
      <c r="G136" s="47">
        <f>Source!X90</f>
        <v>15</v>
      </c>
      <c r="H136" s="45" t="str">
        <f>CONCATENATE(Source!AT90)</f>
        <v>122</v>
      </c>
      <c r="I136" s="45"/>
      <c r="J136" s="45"/>
      <c r="K136" s="45"/>
    </row>
    <row r="137" spans="1:28" x14ac:dyDescent="0.2">
      <c r="A137" s="36"/>
      <c r="B137" s="36"/>
      <c r="C137" s="44" t="s">
        <v>674</v>
      </c>
      <c r="D137" s="45">
        <f>Source!CA90</f>
        <v>80</v>
      </c>
      <c r="E137" s="46">
        <f>(Source!AF90+Source!AE90)*Source!FY90/100</f>
        <v>14.62</v>
      </c>
      <c r="F137" s="45" t="str">
        <f>CONCATENATE(Source!DM90,Source!FU90, "=", Source!FY90, "%")</f>
        <v>*0,85=68%</v>
      </c>
      <c r="G137" s="47">
        <f>Source!Y90</f>
        <v>8</v>
      </c>
      <c r="H137" s="45" t="str">
        <f>CONCATENATE(Source!AU90)</f>
        <v>68</v>
      </c>
      <c r="I137" s="45"/>
      <c r="J137" s="45"/>
      <c r="K137" s="45"/>
    </row>
    <row r="138" spans="1:28" x14ac:dyDescent="0.2">
      <c r="A138" s="36"/>
      <c r="B138" s="36"/>
      <c r="C138" s="44" t="s">
        <v>675</v>
      </c>
      <c r="D138" s="45"/>
      <c r="E138" s="46">
        <f>((Source!AF90+Source!AE90)*Source!FX90/100)+((Source!AF90+Source!AE90)*Source!FY90/100)+Source!AB90</f>
        <v>275.35000000000002</v>
      </c>
      <c r="F138" s="45"/>
      <c r="G138" s="47">
        <f>Source!O90+Source!X90+Source!Y90</f>
        <v>157</v>
      </c>
      <c r="H138" s="45"/>
      <c r="I138" s="45"/>
      <c r="J138" s="45"/>
      <c r="K138" s="45"/>
    </row>
    <row r="139" spans="1:28" ht="28.5" x14ac:dyDescent="0.2">
      <c r="A139" s="37" t="str">
        <f>Source!E91</f>
        <v>16</v>
      </c>
      <c r="B139" s="37" t="str">
        <f>Source!F91</f>
        <v>01-02-061-1</v>
      </c>
      <c r="C139" s="38" t="str">
        <f>Source!G91</f>
        <v>Засыпка вручную траншей, пазух котлованов и ям, группа грунтов: 1</v>
      </c>
      <c r="D139" s="39">
        <f>Source!I91</f>
        <v>9.1999999999999998E-3</v>
      </c>
      <c r="E139" s="40">
        <f>Source!AB91</f>
        <v>539.9</v>
      </c>
      <c r="F139" s="40">
        <f>Source!AD91</f>
        <v>0</v>
      </c>
      <c r="G139" s="41">
        <f>Source!O91</f>
        <v>5</v>
      </c>
      <c r="H139" s="41">
        <f>Source!S91</f>
        <v>5</v>
      </c>
      <c r="I139" s="41">
        <f>Source!Q91</f>
        <v>0</v>
      </c>
      <c r="J139" s="42">
        <f>Source!AH91</f>
        <v>88.5</v>
      </c>
      <c r="K139" s="42">
        <f>Source!U91</f>
        <v>0.81420000000000003</v>
      </c>
      <c r="T139">
        <f>Source!O91+Source!X91+Source!Y91</f>
        <v>11</v>
      </c>
      <c r="U139">
        <f>Source!P91</f>
        <v>0</v>
      </c>
      <c r="V139">
        <f>Source!S91</f>
        <v>5</v>
      </c>
      <c r="W139">
        <f>Source!Q91</f>
        <v>0</v>
      </c>
      <c r="X139">
        <f>Source!R91</f>
        <v>0</v>
      </c>
      <c r="Y139">
        <f>Source!U91</f>
        <v>0.81420000000000003</v>
      </c>
      <c r="Z139">
        <f>Source!V91</f>
        <v>0</v>
      </c>
      <c r="AA139">
        <f>Source!X91</f>
        <v>4</v>
      </c>
      <c r="AB139">
        <f>Source!Y91</f>
        <v>2</v>
      </c>
    </row>
    <row r="140" spans="1:28" ht="14.25" x14ac:dyDescent="0.2">
      <c r="A140" s="36"/>
      <c r="B140" s="36"/>
      <c r="C140" s="43" t="str">
        <f>Source!H91</f>
        <v>100 м3 грунта</v>
      </c>
      <c r="D140" s="39"/>
      <c r="E140" s="40">
        <f>Source!AF91</f>
        <v>539.9</v>
      </c>
      <c r="F140" s="40">
        <f>Source!AE91</f>
        <v>0</v>
      </c>
      <c r="G140" s="41"/>
      <c r="H140" s="41"/>
      <c r="I140" s="41">
        <f>Source!R91</f>
        <v>0</v>
      </c>
      <c r="J140" s="42">
        <f>Source!AI91</f>
        <v>0</v>
      </c>
      <c r="K140" s="42">
        <f>Source!V91</f>
        <v>0</v>
      </c>
    </row>
    <row r="141" spans="1:28" x14ac:dyDescent="0.2">
      <c r="A141" s="36"/>
      <c r="B141" s="36"/>
      <c r="C141" s="48" t="str">
        <f>"Объем: "&amp;Source!I91&amp;"=(0,012*"&amp;"23+"&amp;"0,036*"&amp;"18)/"&amp;"100"</f>
        <v>Объем: 0,0092=(0,012*23+0,036*18)/100</v>
      </c>
      <c r="D141" s="36"/>
      <c r="E141" s="36"/>
      <c r="F141" s="36"/>
      <c r="G141" s="36"/>
      <c r="H141" s="36"/>
      <c r="I141" s="36"/>
      <c r="J141" s="36"/>
      <c r="K141" s="36"/>
    </row>
    <row r="142" spans="1:28" x14ac:dyDescent="0.2">
      <c r="A142" s="36"/>
      <c r="B142" s="36"/>
      <c r="C142" s="44" t="s">
        <v>673</v>
      </c>
      <c r="D142" s="45">
        <f>Source!BZ91</f>
        <v>80</v>
      </c>
      <c r="E142" s="46">
        <f>(Source!AF91+Source!AE91)*Source!FX91/100</f>
        <v>431.92</v>
      </c>
      <c r="F142" s="45"/>
      <c r="G142" s="47">
        <f>Source!X91</f>
        <v>4</v>
      </c>
      <c r="H142" s="45" t="str">
        <f>CONCATENATE(Source!AT91)</f>
        <v>80</v>
      </c>
      <c r="I142" s="45"/>
      <c r="J142" s="45"/>
      <c r="K142" s="45"/>
    </row>
    <row r="143" spans="1:28" x14ac:dyDescent="0.2">
      <c r="A143" s="36"/>
      <c r="B143" s="36"/>
      <c r="C143" s="44" t="s">
        <v>674</v>
      </c>
      <c r="D143" s="45">
        <f>Source!CA91</f>
        <v>45</v>
      </c>
      <c r="E143" s="46">
        <f>(Source!AF91+Source!AE91)*Source!FY91/100</f>
        <v>206.51175000000001</v>
      </c>
      <c r="F143" s="45" t="str">
        <f>CONCATENATE(Source!DM91,Source!FU91, "=", Source!FY91, "%")</f>
        <v>*0,85=38,25%</v>
      </c>
      <c r="G143" s="47">
        <f>Source!Y91</f>
        <v>2</v>
      </c>
      <c r="H143" s="45" t="str">
        <f>CONCATENATE(Source!AU91)</f>
        <v>38</v>
      </c>
      <c r="I143" s="45"/>
      <c r="J143" s="45"/>
      <c r="K143" s="45"/>
    </row>
    <row r="144" spans="1:28" x14ac:dyDescent="0.2">
      <c r="A144" s="36"/>
      <c r="B144" s="36"/>
      <c r="C144" s="44" t="s">
        <v>675</v>
      </c>
      <c r="D144" s="45"/>
      <c r="E144" s="46">
        <f>((Source!AF91+Source!AE91)*Source!FX91/100)+((Source!AF91+Source!AE91)*Source!FY91/100)+Source!AB91</f>
        <v>1178.3317499999998</v>
      </c>
      <c r="F144" s="45"/>
      <c r="G144" s="47">
        <f>Source!O91+Source!X91+Source!Y91</f>
        <v>11</v>
      </c>
      <c r="H144" s="45"/>
      <c r="I144" s="45"/>
      <c r="J144" s="45"/>
      <c r="K144" s="45"/>
    </row>
    <row r="145" spans="1:28" ht="28.5" x14ac:dyDescent="0.2">
      <c r="A145" s="37" t="str">
        <f>Source!E92</f>
        <v>17</v>
      </c>
      <c r="B145" s="37" t="str">
        <f>Source!F92</f>
        <v>06-01-015-8</v>
      </c>
      <c r="C145" s="38" t="str">
        <f>Source!G92</f>
        <v>Установка закладных деталей весом: до 20 кг</v>
      </c>
      <c r="D145" s="39">
        <f>Source!I92</f>
        <v>0.41</v>
      </c>
      <c r="E145" s="40">
        <f>Source!AB92</f>
        <v>6888.5</v>
      </c>
      <c r="F145" s="40">
        <f>Source!AD92</f>
        <v>35</v>
      </c>
      <c r="G145" s="41">
        <f>Source!O92</f>
        <v>2824</v>
      </c>
      <c r="H145" s="41">
        <f>Source!S92</f>
        <v>191</v>
      </c>
      <c r="I145" s="41">
        <f>Source!Q92</f>
        <v>14</v>
      </c>
      <c r="J145" s="42">
        <f>Source!AH92</f>
        <v>63.22</v>
      </c>
      <c r="K145" s="42">
        <f>Source!U92</f>
        <v>25.920199999999998</v>
      </c>
      <c r="T145">
        <f>Source!O92+Source!X92+Source!Y92</f>
        <v>3132</v>
      </c>
      <c r="U145">
        <f>Source!P92</f>
        <v>2619</v>
      </c>
      <c r="V145">
        <f>Source!S92</f>
        <v>191</v>
      </c>
      <c r="W145">
        <f>Source!Q92</f>
        <v>14</v>
      </c>
      <c r="X145">
        <f>Source!R92</f>
        <v>1</v>
      </c>
      <c r="Y145">
        <f>Source!U92</f>
        <v>25.920199999999998</v>
      </c>
      <c r="Z145">
        <f>Source!V92</f>
        <v>6.1499999999999992E-2</v>
      </c>
      <c r="AA145">
        <f>Source!X92</f>
        <v>202</v>
      </c>
      <c r="AB145">
        <f>Source!Y92</f>
        <v>106</v>
      </c>
    </row>
    <row r="146" spans="1:28" ht="14.25" x14ac:dyDescent="0.2">
      <c r="A146" s="36"/>
      <c r="B146" s="36"/>
      <c r="C146" s="43" t="str">
        <f>Source!H92</f>
        <v>1 Т</v>
      </c>
      <c r="D146" s="39"/>
      <c r="E146" s="40">
        <f>Source!AF92</f>
        <v>466.6</v>
      </c>
      <c r="F146" s="40">
        <f>Source!AE92</f>
        <v>2</v>
      </c>
      <c r="G146" s="41"/>
      <c r="H146" s="41"/>
      <c r="I146" s="41">
        <f>Source!R92</f>
        <v>1</v>
      </c>
      <c r="J146" s="42">
        <f>Source!AI92</f>
        <v>0.15</v>
      </c>
      <c r="K146" s="42">
        <f>Source!V92</f>
        <v>6.1499999999999992E-2</v>
      </c>
    </row>
    <row r="147" spans="1:28" x14ac:dyDescent="0.2">
      <c r="A147" s="36"/>
      <c r="B147" s="36"/>
      <c r="C147" s="44" t="s">
        <v>673</v>
      </c>
      <c r="D147" s="45">
        <f>Source!BZ92</f>
        <v>105</v>
      </c>
      <c r="E147" s="46">
        <f>(Source!AF92+Source!AE92)*Source!FX92/100</f>
        <v>492.03</v>
      </c>
      <c r="F147" s="45"/>
      <c r="G147" s="47">
        <f>Source!X92</f>
        <v>202</v>
      </c>
      <c r="H147" s="45" t="str">
        <f>CONCATENATE(Source!AT92)</f>
        <v>105</v>
      </c>
      <c r="I147" s="45"/>
      <c r="J147" s="45"/>
      <c r="K147" s="45"/>
    </row>
    <row r="148" spans="1:28" x14ac:dyDescent="0.2">
      <c r="A148" s="36"/>
      <c r="B148" s="36"/>
      <c r="C148" s="44" t="s">
        <v>674</v>
      </c>
      <c r="D148" s="45">
        <f>Source!CA92</f>
        <v>65</v>
      </c>
      <c r="E148" s="46">
        <f>(Source!AF92+Source!AE92)*Source!FY92/100</f>
        <v>258.9015</v>
      </c>
      <c r="F148" s="45" t="str">
        <f>CONCATENATE(Source!DM92,Source!FU92, "=", Source!FY92, "%")</f>
        <v>*0,85=55,25%</v>
      </c>
      <c r="G148" s="47">
        <f>Source!Y92</f>
        <v>106</v>
      </c>
      <c r="H148" s="45" t="str">
        <f>CONCATENATE(Source!AU92)</f>
        <v>55</v>
      </c>
      <c r="I148" s="45"/>
      <c r="J148" s="45"/>
      <c r="K148" s="45"/>
    </row>
    <row r="149" spans="1:28" x14ac:dyDescent="0.2">
      <c r="A149" s="36"/>
      <c r="B149" s="36"/>
      <c r="C149" s="44" t="s">
        <v>675</v>
      </c>
      <c r="D149" s="45"/>
      <c r="E149" s="46">
        <f>((Source!AF92+Source!AE92)*Source!FX92/100)+((Source!AF92+Source!AE92)*Source!FY92/100)+Source!AB92</f>
        <v>7639.4314999999997</v>
      </c>
      <c r="F149" s="45"/>
      <c r="G149" s="47">
        <f>Source!O92+Source!X92+Source!Y92</f>
        <v>3132</v>
      </c>
      <c r="H149" s="45"/>
      <c r="I149" s="45"/>
      <c r="J149" s="45"/>
      <c r="K149" s="45"/>
    </row>
    <row r="150" spans="1:28" ht="99.75" x14ac:dyDescent="0.2">
      <c r="A150" s="37" t="str">
        <f>Source!E93</f>
        <v>17,1</v>
      </c>
      <c r="B150" s="37" t="str">
        <f>Source!F93</f>
        <v>204-0064</v>
      </c>
      <c r="C150" s="38" t="s">
        <v>685</v>
      </c>
      <c r="D150" s="39">
        <f>Source!I93</f>
        <v>-0.41</v>
      </c>
      <c r="E150" s="40">
        <f>Source!AB93</f>
        <v>6386.9</v>
      </c>
      <c r="F150" s="40">
        <f>Source!AD93</f>
        <v>0</v>
      </c>
      <c r="G150" s="41">
        <f>Source!O93</f>
        <v>-2619</v>
      </c>
      <c r="H150" s="41">
        <f>Source!S93</f>
        <v>0</v>
      </c>
      <c r="I150" s="41">
        <f>Source!Q93</f>
        <v>0</v>
      </c>
      <c r="J150" s="42">
        <f>Source!AH93</f>
        <v>0</v>
      </c>
      <c r="K150" s="42">
        <f>Source!U93</f>
        <v>0</v>
      </c>
      <c r="T150">
        <f>Source!O93+Source!X93+Source!Y93</f>
        <v>-2619</v>
      </c>
      <c r="U150">
        <f>Source!P93</f>
        <v>-2619</v>
      </c>
      <c r="V150">
        <f>Source!S93</f>
        <v>0</v>
      </c>
      <c r="W150">
        <f>Source!Q93</f>
        <v>0</v>
      </c>
      <c r="X150">
        <f>Source!R93</f>
        <v>0</v>
      </c>
      <c r="Y150">
        <f>Source!U93</f>
        <v>0</v>
      </c>
      <c r="Z150">
        <f>Source!V93</f>
        <v>0</v>
      </c>
      <c r="AA150">
        <f>Source!X93</f>
        <v>0</v>
      </c>
      <c r="AB150">
        <f>Source!Y93</f>
        <v>0</v>
      </c>
    </row>
    <row r="151" spans="1:28" ht="14.25" x14ac:dyDescent="0.2">
      <c r="A151" s="36"/>
      <c r="B151" s="36"/>
      <c r="C151" s="43" t="str">
        <f>Source!H93</f>
        <v>т</v>
      </c>
      <c r="D151" s="39"/>
      <c r="E151" s="40">
        <f>Source!AF93</f>
        <v>0</v>
      </c>
      <c r="F151" s="40">
        <f>Source!AE93</f>
        <v>0</v>
      </c>
      <c r="G151" s="41"/>
      <c r="H151" s="41"/>
      <c r="I151" s="41">
        <f>Source!R93</f>
        <v>0</v>
      </c>
      <c r="J151" s="42">
        <f>Source!AI93</f>
        <v>0</v>
      </c>
      <c r="K151" s="42">
        <f>Source!V93</f>
        <v>0</v>
      </c>
    </row>
    <row r="152" spans="1:28" ht="42.75" x14ac:dyDescent="0.2">
      <c r="A152" s="37" t="str">
        <f>Source!E94</f>
        <v>18</v>
      </c>
      <c r="B152" s="37" t="str">
        <f>Source!F94</f>
        <v>33-01-016-1</v>
      </c>
      <c r="C152" s="38" t="str">
        <f>Source!G94</f>
        <v>Установка стальных опор промежуточных: свободностоящих, одностоечных массой до 2 т</v>
      </c>
      <c r="D152" s="39">
        <f>Source!I94</f>
        <v>3.64</v>
      </c>
      <c r="E152" s="40">
        <f>Source!AB94</f>
        <v>10760.5</v>
      </c>
      <c r="F152" s="40">
        <f>Source!AD94</f>
        <v>1371.8</v>
      </c>
      <c r="G152" s="41">
        <f>Source!O94</f>
        <v>39168</v>
      </c>
      <c r="H152" s="41">
        <f>Source!S94</f>
        <v>842</v>
      </c>
      <c r="I152" s="41">
        <f>Source!Q94</f>
        <v>4993</v>
      </c>
      <c r="J152" s="42">
        <f>Source!AH94</f>
        <v>29.12</v>
      </c>
      <c r="K152" s="42">
        <f>Source!U94</f>
        <v>105.99680000000001</v>
      </c>
      <c r="T152">
        <f>Source!O94+Source!X94+Source!Y94</f>
        <v>41038</v>
      </c>
      <c r="U152">
        <f>Source!P94</f>
        <v>33333</v>
      </c>
      <c r="V152">
        <f>Source!S94</f>
        <v>842</v>
      </c>
      <c r="W152">
        <f>Source!Q94</f>
        <v>4993</v>
      </c>
      <c r="X152">
        <f>Source!R94</f>
        <v>357</v>
      </c>
      <c r="Y152">
        <f>Source!U94</f>
        <v>105.99680000000001</v>
      </c>
      <c r="Z152">
        <f>Source!V94</f>
        <v>30.757999999999999</v>
      </c>
      <c r="AA152">
        <f>Source!X94</f>
        <v>1259</v>
      </c>
      <c r="AB152">
        <f>Source!Y94</f>
        <v>611</v>
      </c>
    </row>
    <row r="153" spans="1:28" ht="14.25" x14ac:dyDescent="0.2">
      <c r="A153" s="36"/>
      <c r="B153" s="36"/>
      <c r="C153" s="43" t="str">
        <f>Source!H94</f>
        <v>1 т опор</v>
      </c>
      <c r="D153" s="39"/>
      <c r="E153" s="40">
        <f>Source!AF94</f>
        <v>231.2</v>
      </c>
      <c r="F153" s="40">
        <f>Source!AE94</f>
        <v>98.1</v>
      </c>
      <c r="G153" s="41"/>
      <c r="H153" s="41"/>
      <c r="I153" s="41">
        <f>Source!R94</f>
        <v>357</v>
      </c>
      <c r="J153" s="42">
        <f>Source!AI94</f>
        <v>8.4499999999999993</v>
      </c>
      <c r="K153" s="42">
        <f>Source!V94</f>
        <v>30.757999999999999</v>
      </c>
    </row>
    <row r="154" spans="1:28" x14ac:dyDescent="0.2">
      <c r="A154" s="36"/>
      <c r="B154" s="36"/>
      <c r="C154" s="48" t="str">
        <f>"Объем: "&amp;Source!I94&amp;"=23*"&amp;"0,08+"&amp;"18*"&amp;"0,1"</f>
        <v>Объем: 3,64=23*0,08+18*0,1</v>
      </c>
      <c r="D154" s="36"/>
      <c r="E154" s="36"/>
      <c r="F154" s="36"/>
      <c r="G154" s="36"/>
      <c r="H154" s="36"/>
      <c r="I154" s="36"/>
      <c r="J154" s="36"/>
      <c r="K154" s="36"/>
    </row>
    <row r="155" spans="1:28" x14ac:dyDescent="0.2">
      <c r="A155" s="36"/>
      <c r="B155" s="36"/>
      <c r="C155" s="44" t="s">
        <v>673</v>
      </c>
      <c r="D155" s="45">
        <f>Source!BZ94</f>
        <v>105</v>
      </c>
      <c r="E155" s="46">
        <f>(Source!AF94+Source!AE94)*Source!FX94/100</f>
        <v>345.76499999999993</v>
      </c>
      <c r="F155" s="45"/>
      <c r="G155" s="47">
        <f>Source!X94</f>
        <v>1259</v>
      </c>
      <c r="H155" s="45" t="str">
        <f>CONCATENATE(Source!AT94)</f>
        <v>105</v>
      </c>
      <c r="I155" s="45"/>
      <c r="J155" s="45"/>
      <c r="K155" s="45"/>
    </row>
    <row r="156" spans="1:28" x14ac:dyDescent="0.2">
      <c r="A156" s="36"/>
      <c r="B156" s="36"/>
      <c r="C156" s="44" t="s">
        <v>674</v>
      </c>
      <c r="D156" s="45">
        <f>Source!CA94</f>
        <v>60</v>
      </c>
      <c r="E156" s="46">
        <f>(Source!AF94+Source!AE94)*Source!FY94/100</f>
        <v>167.94299999999998</v>
      </c>
      <c r="F156" s="45" t="str">
        <f>CONCATENATE(Source!DM94,Source!FU94, "=", Source!FY94, "%")</f>
        <v>*0,85=51%</v>
      </c>
      <c r="G156" s="47">
        <f>Source!Y94</f>
        <v>611</v>
      </c>
      <c r="H156" s="45" t="str">
        <f>CONCATENATE(Source!AU94)</f>
        <v>51</v>
      </c>
      <c r="I156" s="45"/>
      <c r="J156" s="45"/>
      <c r="K156" s="45"/>
    </row>
    <row r="157" spans="1:28" x14ac:dyDescent="0.2">
      <c r="A157" s="36"/>
      <c r="B157" s="36"/>
      <c r="C157" s="44" t="s">
        <v>675</v>
      </c>
      <c r="D157" s="45"/>
      <c r="E157" s="46">
        <f>((Source!AF94+Source!AE94)*Source!FX94/100)+((Source!AF94+Source!AE94)*Source!FY94/100)+Source!AB94</f>
        <v>11274.208000000001</v>
      </c>
      <c r="F157" s="45"/>
      <c r="G157" s="47">
        <f>Source!O94+Source!X94+Source!Y94</f>
        <v>41038</v>
      </c>
      <c r="H157" s="45"/>
      <c r="I157" s="45"/>
      <c r="J157" s="45"/>
      <c r="K157" s="45"/>
    </row>
    <row r="158" spans="1:28" ht="54" x14ac:dyDescent="0.2">
      <c r="A158" s="37" t="str">
        <f>Source!E95</f>
        <v>18,1</v>
      </c>
      <c r="B158" s="37" t="str">
        <f>Source!F95</f>
        <v>Прайс-лист</v>
      </c>
      <c r="C158" s="38" t="s">
        <v>686</v>
      </c>
      <c r="D158" s="39">
        <f>Source!I95</f>
        <v>0.99999999999999989</v>
      </c>
      <c r="E158" s="40">
        <f>Source!AB95</f>
        <v>5.3</v>
      </c>
      <c r="F158" s="40">
        <f>Source!AD95</f>
        <v>0</v>
      </c>
      <c r="G158" s="41">
        <f>Source!O95</f>
        <v>5</v>
      </c>
      <c r="H158" s="41">
        <f>Source!S95</f>
        <v>0</v>
      </c>
      <c r="I158" s="41">
        <f>Source!Q95</f>
        <v>0</v>
      </c>
      <c r="J158" s="42">
        <f>Source!AH95</f>
        <v>0</v>
      </c>
      <c r="K158" s="42">
        <f>Source!U95</f>
        <v>0</v>
      </c>
      <c r="T158">
        <f>Source!O95+Source!X95+Source!Y95</f>
        <v>5</v>
      </c>
      <c r="U158">
        <f>Source!P95</f>
        <v>5</v>
      </c>
      <c r="V158">
        <f>Source!S95</f>
        <v>0</v>
      </c>
      <c r="W158">
        <f>Source!Q95</f>
        <v>0</v>
      </c>
      <c r="X158">
        <f>Source!R95</f>
        <v>0</v>
      </c>
      <c r="Y158">
        <f>Source!U95</f>
        <v>0</v>
      </c>
      <c r="Z158">
        <f>Source!V95</f>
        <v>0</v>
      </c>
      <c r="AA158">
        <f>Source!X95</f>
        <v>0</v>
      </c>
      <c r="AB158">
        <f>Source!Y95</f>
        <v>0</v>
      </c>
    </row>
    <row r="159" spans="1:28" ht="14.25" x14ac:dyDescent="0.2">
      <c r="A159" s="36"/>
      <c r="B159" s="36"/>
      <c r="C159" s="43" t="str">
        <f>Source!H95</f>
        <v>ШТ</v>
      </c>
      <c r="D159" s="39"/>
      <c r="E159" s="40">
        <f>Source!AF95</f>
        <v>0</v>
      </c>
      <c r="F159" s="40">
        <f>Source!AE95</f>
        <v>0</v>
      </c>
      <c r="G159" s="41"/>
      <c r="H159" s="41"/>
      <c r="I159" s="41">
        <f>Source!R95</f>
        <v>0</v>
      </c>
      <c r="J159" s="42">
        <f>Source!AI95</f>
        <v>0</v>
      </c>
      <c r="K159" s="42">
        <f>Source!V95</f>
        <v>0</v>
      </c>
    </row>
    <row r="160" spans="1:28" ht="28.5" x14ac:dyDescent="0.2">
      <c r="A160" s="37" t="str">
        <f>Source!E96</f>
        <v>18,2</v>
      </c>
      <c r="B160" s="37" t="str">
        <f>Source!F96</f>
        <v>101-1714</v>
      </c>
      <c r="C160" s="38" t="str">
        <f>Source!G96</f>
        <v>Болты с гайками и шайбами строительные</v>
      </c>
      <c r="D160" s="39">
        <f>Source!I96</f>
        <v>7.2800000000000004E-2</v>
      </c>
      <c r="E160" s="40">
        <f>Source!AB96</f>
        <v>9189.4</v>
      </c>
      <c r="F160" s="40">
        <f>Source!AD96</f>
        <v>0</v>
      </c>
      <c r="G160" s="41">
        <f>Source!O96</f>
        <v>669</v>
      </c>
      <c r="H160" s="41">
        <f>Source!S96</f>
        <v>0</v>
      </c>
      <c r="I160" s="41">
        <f>Source!Q96</f>
        <v>0</v>
      </c>
      <c r="J160" s="42">
        <f>Source!AH96</f>
        <v>0</v>
      </c>
      <c r="K160" s="42">
        <f>Source!U96</f>
        <v>0</v>
      </c>
      <c r="T160">
        <f>Source!O96+Source!X96+Source!Y96</f>
        <v>669</v>
      </c>
      <c r="U160">
        <f>Source!P96</f>
        <v>669</v>
      </c>
      <c r="V160">
        <f>Source!S96</f>
        <v>0</v>
      </c>
      <c r="W160">
        <f>Source!Q96</f>
        <v>0</v>
      </c>
      <c r="X160">
        <f>Source!R96</f>
        <v>0</v>
      </c>
      <c r="Y160">
        <f>Source!U96</f>
        <v>0</v>
      </c>
      <c r="Z160">
        <f>Source!V96</f>
        <v>0</v>
      </c>
      <c r="AA160">
        <f>Source!X96</f>
        <v>0</v>
      </c>
      <c r="AB160">
        <f>Source!Y96</f>
        <v>0</v>
      </c>
    </row>
    <row r="161" spans="1:28" ht="14.25" x14ac:dyDescent="0.2">
      <c r="A161" s="36"/>
      <c r="B161" s="36"/>
      <c r="C161" s="43" t="str">
        <f>Source!H96</f>
        <v>т</v>
      </c>
      <c r="D161" s="39"/>
      <c r="E161" s="40">
        <f>Source!AF96</f>
        <v>0</v>
      </c>
      <c r="F161" s="40">
        <f>Source!AE96</f>
        <v>0</v>
      </c>
      <c r="G161" s="41"/>
      <c r="H161" s="41"/>
      <c r="I161" s="41">
        <f>Source!R96</f>
        <v>0</v>
      </c>
      <c r="J161" s="42">
        <f>Source!AI96</f>
        <v>0</v>
      </c>
      <c r="K161" s="42">
        <f>Source!V96</f>
        <v>0</v>
      </c>
    </row>
    <row r="162" spans="1:28" ht="14.25" x14ac:dyDescent="0.2">
      <c r="A162" s="37" t="str">
        <f>Source!E97</f>
        <v>18,3</v>
      </c>
      <c r="B162" s="37" t="str">
        <f>Source!F97</f>
        <v>509-1263</v>
      </c>
      <c r="C162" s="38" t="str">
        <f>Source!G97</f>
        <v>Сжимы ответвительные У-731</v>
      </c>
      <c r="D162" s="39">
        <f>Source!I97</f>
        <v>3.9999999999999996</v>
      </c>
      <c r="E162" s="40">
        <f>Source!AB97</f>
        <v>9.5</v>
      </c>
      <c r="F162" s="40">
        <f>Source!AD97</f>
        <v>0</v>
      </c>
      <c r="G162" s="41">
        <f>Source!O97</f>
        <v>38</v>
      </c>
      <c r="H162" s="41">
        <f>Source!S97</f>
        <v>0</v>
      </c>
      <c r="I162" s="41">
        <f>Source!Q97</f>
        <v>0</v>
      </c>
      <c r="J162" s="42">
        <f>Source!AH97</f>
        <v>0</v>
      </c>
      <c r="K162" s="42">
        <f>Source!U97</f>
        <v>0</v>
      </c>
      <c r="T162">
        <f>Source!O97+Source!X97+Source!Y97</f>
        <v>38</v>
      </c>
      <c r="U162">
        <f>Source!P97</f>
        <v>38</v>
      </c>
      <c r="V162">
        <f>Source!S97</f>
        <v>0</v>
      </c>
      <c r="W162">
        <f>Source!Q97</f>
        <v>0</v>
      </c>
      <c r="X162">
        <f>Source!R97</f>
        <v>0</v>
      </c>
      <c r="Y162">
        <f>Source!U97</f>
        <v>0</v>
      </c>
      <c r="Z162">
        <f>Source!V97</f>
        <v>0</v>
      </c>
      <c r="AA162">
        <f>Source!X97</f>
        <v>0</v>
      </c>
      <c r="AB162">
        <f>Source!Y97</f>
        <v>0</v>
      </c>
    </row>
    <row r="163" spans="1:28" ht="14.25" x14ac:dyDescent="0.2">
      <c r="A163" s="36"/>
      <c r="B163" s="36"/>
      <c r="C163" s="43" t="str">
        <f>Source!H97</f>
        <v>шт.</v>
      </c>
      <c r="D163" s="39"/>
      <c r="E163" s="40">
        <f>Source!AF97</f>
        <v>0</v>
      </c>
      <c r="F163" s="40">
        <f>Source!AE97</f>
        <v>0</v>
      </c>
      <c r="G163" s="41"/>
      <c r="H163" s="41"/>
      <c r="I163" s="41">
        <f>Source!R97</f>
        <v>0</v>
      </c>
      <c r="J163" s="42">
        <f>Source!AI97</f>
        <v>0</v>
      </c>
      <c r="K163" s="42">
        <f>Source!V97</f>
        <v>0</v>
      </c>
    </row>
    <row r="164" spans="1:28" ht="28.5" x14ac:dyDescent="0.2">
      <c r="A164" s="37" t="str">
        <f>Source!E98</f>
        <v>18,4</v>
      </c>
      <c r="B164" s="37" t="str">
        <f>Source!F98</f>
        <v>107-0023</v>
      </c>
      <c r="C164" s="38" t="str">
        <f>Source!G98</f>
        <v>Колодка клеммная СВ2-2,5/250 У3, количество контактов 2</v>
      </c>
      <c r="D164" s="39">
        <f>Source!I98</f>
        <v>4.3333999999999998E-2</v>
      </c>
      <c r="E164" s="40">
        <f>Source!AB98</f>
        <v>1278</v>
      </c>
      <c r="F164" s="40">
        <f>Source!AD98</f>
        <v>0</v>
      </c>
      <c r="G164" s="41">
        <f>Source!O98</f>
        <v>55</v>
      </c>
      <c r="H164" s="41">
        <f>Source!S98</f>
        <v>0</v>
      </c>
      <c r="I164" s="41">
        <f>Source!Q98</f>
        <v>0</v>
      </c>
      <c r="J164" s="42">
        <f>Source!AH98</f>
        <v>0</v>
      </c>
      <c r="K164" s="42">
        <f>Source!U98</f>
        <v>0</v>
      </c>
      <c r="T164">
        <f>Source!O98+Source!X98+Source!Y98</f>
        <v>55</v>
      </c>
      <c r="U164">
        <f>Source!P98</f>
        <v>55</v>
      </c>
      <c r="V164">
        <f>Source!S98</f>
        <v>0</v>
      </c>
      <c r="W164">
        <f>Source!Q98</f>
        <v>0</v>
      </c>
      <c r="X164">
        <f>Source!R98</f>
        <v>0</v>
      </c>
      <c r="Y164">
        <f>Source!U98</f>
        <v>0</v>
      </c>
      <c r="Z164">
        <f>Source!V98</f>
        <v>0</v>
      </c>
      <c r="AA164">
        <f>Source!X98</f>
        <v>0</v>
      </c>
      <c r="AB164">
        <f>Source!Y98</f>
        <v>0</v>
      </c>
    </row>
    <row r="165" spans="1:28" ht="14.25" x14ac:dyDescent="0.2">
      <c r="A165" s="36"/>
      <c r="B165" s="36"/>
      <c r="C165" s="43" t="str">
        <f>Source!H98</f>
        <v>1000 шт.</v>
      </c>
      <c r="D165" s="39"/>
      <c r="E165" s="40">
        <f>Source!AF98</f>
        <v>0</v>
      </c>
      <c r="F165" s="40">
        <f>Source!AE98</f>
        <v>0</v>
      </c>
      <c r="G165" s="41"/>
      <c r="H165" s="41"/>
      <c r="I165" s="41">
        <f>Source!R98</f>
        <v>0</v>
      </c>
      <c r="J165" s="42">
        <f>Source!AI98</f>
        <v>0</v>
      </c>
      <c r="K165" s="42">
        <f>Source!V98</f>
        <v>0</v>
      </c>
    </row>
    <row r="166" spans="1:28" ht="28.5" x14ac:dyDescent="0.2">
      <c r="A166" s="37" t="str">
        <f>Source!E99</f>
        <v>18,5</v>
      </c>
      <c r="B166" s="37" t="str">
        <f>Source!F99</f>
        <v>201-0813</v>
      </c>
      <c r="C166" s="38" t="s">
        <v>687</v>
      </c>
      <c r="D166" s="39">
        <f>Source!I99</f>
        <v>-3.7492000000000001</v>
      </c>
      <c r="E166" s="40">
        <f>Source!AB99</f>
        <v>8890.7999999999993</v>
      </c>
      <c r="F166" s="40">
        <f>Source!AD99</f>
        <v>0</v>
      </c>
      <c r="G166" s="41">
        <f>Source!O99</f>
        <v>-33333</v>
      </c>
      <c r="H166" s="41">
        <f>Source!S99</f>
        <v>0</v>
      </c>
      <c r="I166" s="41">
        <f>Source!Q99</f>
        <v>0</v>
      </c>
      <c r="J166" s="42">
        <f>Source!AH99</f>
        <v>0</v>
      </c>
      <c r="K166" s="42">
        <f>Source!U99</f>
        <v>0</v>
      </c>
      <c r="T166">
        <f>Source!O99+Source!X99+Source!Y99</f>
        <v>-33333</v>
      </c>
      <c r="U166">
        <f>Source!P99</f>
        <v>-33333</v>
      </c>
      <c r="V166">
        <f>Source!S99</f>
        <v>0</v>
      </c>
      <c r="W166">
        <f>Source!Q99</f>
        <v>0</v>
      </c>
      <c r="X166">
        <f>Source!R99</f>
        <v>0</v>
      </c>
      <c r="Y166">
        <f>Source!U99</f>
        <v>0</v>
      </c>
      <c r="Z166">
        <f>Source!V99</f>
        <v>0</v>
      </c>
      <c r="AA166">
        <f>Source!X99</f>
        <v>0</v>
      </c>
      <c r="AB166">
        <f>Source!Y99</f>
        <v>0</v>
      </c>
    </row>
    <row r="167" spans="1:28" ht="14.25" x14ac:dyDescent="0.2">
      <c r="A167" s="36"/>
      <c r="B167" s="36"/>
      <c r="C167" s="43" t="str">
        <f>Source!H99</f>
        <v>т</v>
      </c>
      <c r="D167" s="39"/>
      <c r="E167" s="40">
        <f>Source!AF99</f>
        <v>0</v>
      </c>
      <c r="F167" s="40">
        <f>Source!AE99</f>
        <v>0</v>
      </c>
      <c r="G167" s="41"/>
      <c r="H167" s="41"/>
      <c r="I167" s="41">
        <f>Source!R99</f>
        <v>0</v>
      </c>
      <c r="J167" s="42">
        <f>Source!AI99</f>
        <v>0</v>
      </c>
      <c r="K167" s="42">
        <f>Source!V99</f>
        <v>0</v>
      </c>
    </row>
    <row r="168" spans="1:28" ht="28.5" x14ac:dyDescent="0.2">
      <c r="A168" s="37" t="str">
        <f>Source!E100</f>
        <v>19</v>
      </c>
      <c r="B168" s="37" t="str">
        <f>Source!F100</f>
        <v>м08-02-369-3</v>
      </c>
      <c r="C168" s="38" t="str">
        <f>Source!G100</f>
        <v>Светильник, устанавливаемый вне зданий с лампами: ртутными</v>
      </c>
      <c r="D168" s="39">
        <f>Source!I100</f>
        <v>45</v>
      </c>
      <c r="E168" s="40">
        <f>Source!AB100</f>
        <v>104</v>
      </c>
      <c r="F168" s="40">
        <f>Source!AD100</f>
        <v>45.7</v>
      </c>
      <c r="G168" s="41">
        <f>Source!O100</f>
        <v>4681</v>
      </c>
      <c r="H168" s="41">
        <f>Source!S100</f>
        <v>563</v>
      </c>
      <c r="I168" s="41">
        <f>Source!Q100</f>
        <v>2057</v>
      </c>
      <c r="J168" s="42">
        <f>Source!AH100</f>
        <v>1.46</v>
      </c>
      <c r="K168" s="42">
        <f>Source!U100</f>
        <v>65.7</v>
      </c>
      <c r="T168">
        <f>Source!O100+Source!X100+Source!Y100</f>
        <v>5878</v>
      </c>
      <c r="U168">
        <f>Source!P100</f>
        <v>2061</v>
      </c>
      <c r="V168">
        <f>Source!S100</f>
        <v>563</v>
      </c>
      <c r="W168">
        <f>Source!Q100</f>
        <v>2057</v>
      </c>
      <c r="X168">
        <f>Source!R100</f>
        <v>185</v>
      </c>
      <c r="Y168">
        <f>Source!U100</f>
        <v>65.7</v>
      </c>
      <c r="Z168">
        <f>Source!V100</f>
        <v>13.95</v>
      </c>
      <c r="AA168">
        <f>Source!X100</f>
        <v>711</v>
      </c>
      <c r="AB168">
        <f>Source!Y100</f>
        <v>486</v>
      </c>
    </row>
    <row r="169" spans="1:28" ht="14.25" x14ac:dyDescent="0.2">
      <c r="A169" s="36"/>
      <c r="B169" s="36"/>
      <c r="C169" s="43" t="str">
        <f>Source!H100</f>
        <v>1  ШТ.</v>
      </c>
      <c r="D169" s="39"/>
      <c r="E169" s="40">
        <f>Source!AF100</f>
        <v>12.5</v>
      </c>
      <c r="F169" s="40">
        <f>Source!AE100</f>
        <v>4.0999999999999996</v>
      </c>
      <c r="G169" s="41"/>
      <c r="H169" s="41"/>
      <c r="I169" s="41">
        <f>Source!R100</f>
        <v>185</v>
      </c>
      <c r="J169" s="42">
        <f>Source!AI100</f>
        <v>0.31</v>
      </c>
      <c r="K169" s="42">
        <f>Source!V100</f>
        <v>13.95</v>
      </c>
    </row>
    <row r="170" spans="1:28" x14ac:dyDescent="0.2">
      <c r="A170" s="36"/>
      <c r="B170" s="36"/>
      <c r="C170" s="44" t="s">
        <v>673</v>
      </c>
      <c r="D170" s="45">
        <f>Source!BZ100</f>
        <v>95</v>
      </c>
      <c r="E170" s="46">
        <f>(Source!AF100+Source!AE100)*Source!FX100/100</f>
        <v>15.770000000000003</v>
      </c>
      <c r="F170" s="45"/>
      <c r="G170" s="47">
        <f>Source!X100</f>
        <v>711</v>
      </c>
      <c r="H170" s="45" t="str">
        <f>CONCATENATE(Source!AT100)</f>
        <v>95</v>
      </c>
      <c r="I170" s="45"/>
      <c r="J170" s="45"/>
      <c r="K170" s="45"/>
    </row>
    <row r="171" spans="1:28" x14ac:dyDescent="0.2">
      <c r="A171" s="36"/>
      <c r="B171" s="36"/>
      <c r="C171" s="44" t="s">
        <v>674</v>
      </c>
      <c r="D171" s="45">
        <f>Source!CA100</f>
        <v>65</v>
      </c>
      <c r="E171" s="46">
        <f>(Source!AF100+Source!AE100)*Source!FY100/100</f>
        <v>10.79</v>
      </c>
      <c r="F171" s="45"/>
      <c r="G171" s="47">
        <f>Source!Y100</f>
        <v>486</v>
      </c>
      <c r="H171" s="45" t="str">
        <f>CONCATENATE(Source!AU100)</f>
        <v>65</v>
      </c>
      <c r="I171" s="45"/>
      <c r="J171" s="45"/>
      <c r="K171" s="45"/>
    </row>
    <row r="172" spans="1:28" x14ac:dyDescent="0.2">
      <c r="A172" s="36"/>
      <c r="B172" s="36"/>
      <c r="C172" s="44" t="s">
        <v>675</v>
      </c>
      <c r="D172" s="45"/>
      <c r="E172" s="46">
        <f>((Source!AF100+Source!AE100)*Source!FX100/100)+((Source!AF100+Source!AE100)*Source!FY100/100)+Source!AB100</f>
        <v>130.56</v>
      </c>
      <c r="F172" s="45"/>
      <c r="G172" s="47">
        <f>Source!O100+Source!X100+Source!Y100</f>
        <v>5878</v>
      </c>
      <c r="H172" s="45"/>
      <c r="I172" s="45"/>
      <c r="J172" s="45"/>
      <c r="K172" s="45"/>
    </row>
    <row r="173" spans="1:28" ht="57" x14ac:dyDescent="0.2">
      <c r="A173" s="37" t="str">
        <f>Source!E101</f>
        <v>19,1</v>
      </c>
      <c r="B173" s="37" t="str">
        <f>Source!F101</f>
        <v>502-0246</v>
      </c>
      <c r="C173" s="38" t="s">
        <v>688</v>
      </c>
      <c r="D173" s="39">
        <f>Source!I101</f>
        <v>-2.2499999999999999E-2</v>
      </c>
      <c r="E173" s="40">
        <f>Source!AB101</f>
        <v>89303.4</v>
      </c>
      <c r="F173" s="40">
        <f>Source!AD101</f>
        <v>0</v>
      </c>
      <c r="G173" s="41">
        <f>Source!O101</f>
        <v>-2009</v>
      </c>
      <c r="H173" s="41">
        <f>Source!S101</f>
        <v>0</v>
      </c>
      <c r="I173" s="41">
        <f>Source!Q101</f>
        <v>0</v>
      </c>
      <c r="J173" s="42">
        <f>Source!AH101</f>
        <v>0</v>
      </c>
      <c r="K173" s="42">
        <f>Source!U101</f>
        <v>0</v>
      </c>
      <c r="T173">
        <f>Source!O101+Source!X101+Source!Y101</f>
        <v>-2009</v>
      </c>
      <c r="U173">
        <f>Source!P101</f>
        <v>-2009</v>
      </c>
      <c r="V173">
        <f>Source!S101</f>
        <v>0</v>
      </c>
      <c r="W173">
        <f>Source!Q101</f>
        <v>0</v>
      </c>
      <c r="X173">
        <f>Source!R101</f>
        <v>0</v>
      </c>
      <c r="Y173">
        <f>Source!U101</f>
        <v>0</v>
      </c>
      <c r="Z173">
        <f>Source!V101</f>
        <v>0</v>
      </c>
      <c r="AA173">
        <f>Source!X101</f>
        <v>0</v>
      </c>
      <c r="AB173">
        <f>Source!Y101</f>
        <v>0</v>
      </c>
    </row>
    <row r="174" spans="1:28" ht="14.25" x14ac:dyDescent="0.2">
      <c r="A174" s="36"/>
      <c r="B174" s="36"/>
      <c r="C174" s="43" t="str">
        <f>Source!H101</f>
        <v>т</v>
      </c>
      <c r="D174" s="39"/>
      <c r="E174" s="40">
        <f>Source!AF101</f>
        <v>0</v>
      </c>
      <c r="F174" s="40">
        <f>Source!AE101</f>
        <v>0</v>
      </c>
      <c r="G174" s="41"/>
      <c r="H174" s="41"/>
      <c r="I174" s="41">
        <f>Source!R101</f>
        <v>0</v>
      </c>
      <c r="J174" s="42">
        <f>Source!AI101</f>
        <v>0</v>
      </c>
      <c r="K174" s="42">
        <f>Source!V101</f>
        <v>0</v>
      </c>
    </row>
    <row r="175" spans="1:28" ht="85.5" x14ac:dyDescent="0.2">
      <c r="A175" s="37" t="str">
        <f>Source!E102</f>
        <v>19,2</v>
      </c>
      <c r="B175" s="37" t="str">
        <f>Source!F102</f>
        <v>501-8191</v>
      </c>
      <c r="C175" s="38" t="str">
        <f>Source!G102</f>
        <v>Кабель силовой с медными жилами с поливинилхлоридной изоляцией в поливинилхлоридной оболочке без защитного покрова ВВГ, напряжением 0,66 Кв, число жил - 3 и сечением 2,5 мм2</v>
      </c>
      <c r="D175" s="39">
        <f>Source!I102</f>
        <v>0.25245000000000001</v>
      </c>
      <c r="E175" s="40">
        <f>Source!AB102</f>
        <v>4522.5</v>
      </c>
      <c r="F175" s="40">
        <f>Source!AD102</f>
        <v>0</v>
      </c>
      <c r="G175" s="41">
        <f>Source!O102</f>
        <v>1142</v>
      </c>
      <c r="H175" s="41">
        <f>Source!S102</f>
        <v>0</v>
      </c>
      <c r="I175" s="41">
        <f>Source!Q102</f>
        <v>0</v>
      </c>
      <c r="J175" s="42">
        <f>Source!AH102</f>
        <v>0</v>
      </c>
      <c r="K175" s="42">
        <f>Source!U102</f>
        <v>0</v>
      </c>
      <c r="T175">
        <f>Source!O102+Source!X102+Source!Y102</f>
        <v>1142</v>
      </c>
      <c r="U175">
        <f>Source!P102</f>
        <v>1142</v>
      </c>
      <c r="V175">
        <f>Source!S102</f>
        <v>0</v>
      </c>
      <c r="W175">
        <f>Source!Q102</f>
        <v>0</v>
      </c>
      <c r="X175">
        <f>Source!R102</f>
        <v>0</v>
      </c>
      <c r="Y175">
        <f>Source!U102</f>
        <v>0</v>
      </c>
      <c r="Z175">
        <f>Source!V102</f>
        <v>0</v>
      </c>
      <c r="AA175">
        <f>Source!X102</f>
        <v>0</v>
      </c>
      <c r="AB175">
        <f>Source!Y102</f>
        <v>0</v>
      </c>
    </row>
    <row r="176" spans="1:28" ht="14.25" x14ac:dyDescent="0.2">
      <c r="A176" s="36"/>
      <c r="B176" s="36"/>
      <c r="C176" s="43" t="str">
        <f>Source!H102</f>
        <v>1000 м</v>
      </c>
      <c r="D176" s="39"/>
      <c r="E176" s="40">
        <f>Source!AF102</f>
        <v>0</v>
      </c>
      <c r="F176" s="40">
        <f>Source!AE102</f>
        <v>0</v>
      </c>
      <c r="G176" s="41"/>
      <c r="H176" s="41"/>
      <c r="I176" s="41">
        <f>Source!R102</f>
        <v>0</v>
      </c>
      <c r="J176" s="42">
        <f>Source!AI102</f>
        <v>0</v>
      </c>
      <c r="K176" s="42">
        <f>Source!V102</f>
        <v>0</v>
      </c>
    </row>
    <row r="177" spans="1:28" ht="168" x14ac:dyDescent="0.2">
      <c r="A177" s="37" t="str">
        <f>Source!E103</f>
        <v>20</v>
      </c>
      <c r="B177" s="37" t="str">
        <f>Source!F103</f>
        <v>Прайс-лист</v>
      </c>
      <c r="C177" s="38" t="s">
        <v>689</v>
      </c>
      <c r="D177" s="39">
        <f>Source!I103</f>
        <v>14</v>
      </c>
      <c r="E177" s="40">
        <f>Source!AB103</f>
        <v>7143.7</v>
      </c>
      <c r="F177" s="40">
        <f>Source!AD103</f>
        <v>0</v>
      </c>
      <c r="G177" s="41">
        <f>Source!O103</f>
        <v>100012</v>
      </c>
      <c r="H177" s="41">
        <f>Source!S103</f>
        <v>0</v>
      </c>
      <c r="I177" s="41">
        <f>Source!Q103</f>
        <v>0</v>
      </c>
      <c r="J177" s="42">
        <f>Source!AH103</f>
        <v>0</v>
      </c>
      <c r="K177" s="42">
        <f>Source!U103</f>
        <v>0</v>
      </c>
      <c r="T177">
        <f>Source!O103+Source!X103+Source!Y103</f>
        <v>100012</v>
      </c>
      <c r="U177">
        <f>Source!P103</f>
        <v>100012</v>
      </c>
      <c r="V177">
        <f>Source!S103</f>
        <v>0</v>
      </c>
      <c r="W177">
        <f>Source!Q103</f>
        <v>0</v>
      </c>
      <c r="X177">
        <f>Source!R103</f>
        <v>0</v>
      </c>
      <c r="Y177">
        <f>Source!U103</f>
        <v>0</v>
      </c>
      <c r="Z177">
        <f>Source!V103</f>
        <v>0</v>
      </c>
      <c r="AA177">
        <f>Source!X103</f>
        <v>0</v>
      </c>
      <c r="AB177">
        <f>Source!Y103</f>
        <v>0</v>
      </c>
    </row>
    <row r="178" spans="1:28" ht="14.25" x14ac:dyDescent="0.2">
      <c r="A178" s="36"/>
      <c r="B178" s="36"/>
      <c r="C178" s="43" t="str">
        <f>Source!H103</f>
        <v>ШТ</v>
      </c>
      <c r="D178" s="39"/>
      <c r="E178" s="40">
        <f>Source!AF103</f>
        <v>0</v>
      </c>
      <c r="F178" s="40">
        <f>Source!AE103</f>
        <v>0</v>
      </c>
      <c r="G178" s="41"/>
      <c r="H178" s="41"/>
      <c r="I178" s="41">
        <f>Source!R103</f>
        <v>0</v>
      </c>
      <c r="J178" s="42">
        <f>Source!AI103</f>
        <v>0</v>
      </c>
      <c r="K178" s="42">
        <f>Source!V103</f>
        <v>0</v>
      </c>
    </row>
    <row r="179" spans="1:28" ht="168" x14ac:dyDescent="0.2">
      <c r="A179" s="37" t="str">
        <f>Source!E104</f>
        <v>21</v>
      </c>
      <c r="B179" s="37" t="str">
        <f>Source!F104</f>
        <v>Прайс-лист</v>
      </c>
      <c r="C179" s="38" t="s">
        <v>690</v>
      </c>
      <c r="D179" s="39">
        <f>Source!I104</f>
        <v>23</v>
      </c>
      <c r="E179" s="40">
        <f>Source!AB104</f>
        <v>4524.3999999999996</v>
      </c>
      <c r="F179" s="40">
        <f>Source!AD104</f>
        <v>0</v>
      </c>
      <c r="G179" s="41">
        <f>Source!O104</f>
        <v>104061</v>
      </c>
      <c r="H179" s="41">
        <f>Source!S104</f>
        <v>0</v>
      </c>
      <c r="I179" s="41">
        <f>Source!Q104</f>
        <v>0</v>
      </c>
      <c r="J179" s="42">
        <f>Source!AH104</f>
        <v>0</v>
      </c>
      <c r="K179" s="42">
        <f>Source!U104</f>
        <v>0</v>
      </c>
      <c r="T179">
        <f>Source!O104+Source!X104+Source!Y104</f>
        <v>104061</v>
      </c>
      <c r="U179">
        <f>Source!P104</f>
        <v>104061</v>
      </c>
      <c r="V179">
        <f>Source!S104</f>
        <v>0</v>
      </c>
      <c r="W179">
        <f>Source!Q104</f>
        <v>0</v>
      </c>
      <c r="X179">
        <f>Source!R104</f>
        <v>0</v>
      </c>
      <c r="Y179">
        <f>Source!U104</f>
        <v>0</v>
      </c>
      <c r="Z179">
        <f>Source!V104</f>
        <v>0</v>
      </c>
      <c r="AA179">
        <f>Source!X104</f>
        <v>0</v>
      </c>
      <c r="AB179">
        <f>Source!Y104</f>
        <v>0</v>
      </c>
    </row>
    <row r="180" spans="1:28" ht="14.25" x14ac:dyDescent="0.2">
      <c r="A180" s="36"/>
      <c r="B180" s="36"/>
      <c r="C180" s="43" t="str">
        <f>Source!H104</f>
        <v>ШТ</v>
      </c>
      <c r="D180" s="39"/>
      <c r="E180" s="40">
        <f>Source!AF104</f>
        <v>0</v>
      </c>
      <c r="F180" s="40">
        <f>Source!AE104</f>
        <v>0</v>
      </c>
      <c r="G180" s="41"/>
      <c r="H180" s="41"/>
      <c r="I180" s="41">
        <f>Source!R104</f>
        <v>0</v>
      </c>
      <c r="J180" s="42">
        <f>Source!AI104</f>
        <v>0</v>
      </c>
      <c r="K180" s="42">
        <f>Source!V104</f>
        <v>0</v>
      </c>
    </row>
    <row r="181" spans="1:28" ht="168" x14ac:dyDescent="0.2">
      <c r="A181" s="37" t="str">
        <f>Source!E105</f>
        <v>22</v>
      </c>
      <c r="B181" s="37" t="str">
        <f>Source!F105</f>
        <v>Прайс-лист</v>
      </c>
      <c r="C181" s="38" t="s">
        <v>691</v>
      </c>
      <c r="D181" s="39">
        <f>Source!I105</f>
        <v>4</v>
      </c>
      <c r="E181" s="40">
        <f>Source!AB105</f>
        <v>9156.4</v>
      </c>
      <c r="F181" s="40">
        <f>Source!AD105</f>
        <v>0</v>
      </c>
      <c r="G181" s="41">
        <f>Source!O105</f>
        <v>36626</v>
      </c>
      <c r="H181" s="41">
        <f>Source!S105</f>
        <v>0</v>
      </c>
      <c r="I181" s="41">
        <f>Source!Q105</f>
        <v>0</v>
      </c>
      <c r="J181" s="42">
        <f>Source!AH105</f>
        <v>0</v>
      </c>
      <c r="K181" s="42">
        <f>Source!U105</f>
        <v>0</v>
      </c>
      <c r="T181">
        <f>Source!O105+Source!X105+Source!Y105</f>
        <v>36626</v>
      </c>
      <c r="U181">
        <f>Source!P105</f>
        <v>36626</v>
      </c>
      <c r="V181">
        <f>Source!S105</f>
        <v>0</v>
      </c>
      <c r="W181">
        <f>Source!Q105</f>
        <v>0</v>
      </c>
      <c r="X181">
        <f>Source!R105</f>
        <v>0</v>
      </c>
      <c r="Y181">
        <f>Source!U105</f>
        <v>0</v>
      </c>
      <c r="Z181">
        <f>Source!V105</f>
        <v>0</v>
      </c>
      <c r="AA181">
        <f>Source!X105</f>
        <v>0</v>
      </c>
      <c r="AB181">
        <f>Source!Y105</f>
        <v>0</v>
      </c>
    </row>
    <row r="182" spans="1:28" ht="14.25" x14ac:dyDescent="0.2">
      <c r="A182" s="36"/>
      <c r="B182" s="36"/>
      <c r="C182" s="43" t="str">
        <f>Source!H105</f>
        <v>ШТ</v>
      </c>
      <c r="D182" s="39"/>
      <c r="E182" s="40">
        <f>Source!AF105</f>
        <v>0</v>
      </c>
      <c r="F182" s="40">
        <f>Source!AE105</f>
        <v>0</v>
      </c>
      <c r="G182" s="41"/>
      <c r="H182" s="41"/>
      <c r="I182" s="41">
        <f>Source!R105</f>
        <v>0</v>
      </c>
      <c r="J182" s="42">
        <f>Source!AI105</f>
        <v>0</v>
      </c>
      <c r="K182" s="42">
        <f>Source!V105</f>
        <v>0</v>
      </c>
    </row>
    <row r="183" spans="1:28" ht="71.25" x14ac:dyDescent="0.2">
      <c r="A183" s="37" t="str">
        <f>Source!E106</f>
        <v>23</v>
      </c>
      <c r="B183" s="37" t="str">
        <f>Source!F106</f>
        <v>м08-02-412-4</v>
      </c>
      <c r="C183" s="38" t="str">
        <f>Source!G106</f>
        <v>Затягивание провода в проложенные трубы и металлические рукава первого одножильного или многожильного в общей оплетке, суммарное сечение: до 35 мм2 (до лючка)</v>
      </c>
      <c r="D183" s="39">
        <f>Source!I106</f>
        <v>0.6</v>
      </c>
      <c r="E183" s="40">
        <f>Source!AB106</f>
        <v>115.4</v>
      </c>
      <c r="F183" s="40">
        <f>Source!AD106</f>
        <v>13.3</v>
      </c>
      <c r="G183" s="41">
        <f>Source!O106</f>
        <v>69</v>
      </c>
      <c r="H183" s="41">
        <f>Source!S106</f>
        <v>41</v>
      </c>
      <c r="I183" s="41">
        <f>Source!Q106</f>
        <v>8</v>
      </c>
      <c r="J183" s="42">
        <f>Source!AH106</f>
        <v>8.9600000000000009</v>
      </c>
      <c r="K183" s="42">
        <f>Source!U106</f>
        <v>5.3760000000000003</v>
      </c>
      <c r="T183">
        <f>Source!O106+Source!X106+Source!Y106</f>
        <v>135</v>
      </c>
      <c r="U183">
        <f>Source!P106</f>
        <v>20</v>
      </c>
      <c r="V183">
        <f>Source!S106</f>
        <v>41</v>
      </c>
      <c r="W183">
        <f>Source!Q106</f>
        <v>8</v>
      </c>
      <c r="X183">
        <f>Source!R106</f>
        <v>0</v>
      </c>
      <c r="Y183">
        <f>Source!U106</f>
        <v>5.3760000000000003</v>
      </c>
      <c r="Z183">
        <f>Source!V106</f>
        <v>3.5999999999999997E-2</v>
      </c>
      <c r="AA183">
        <f>Source!X106</f>
        <v>39</v>
      </c>
      <c r="AB183">
        <f>Source!Y106</f>
        <v>27</v>
      </c>
    </row>
    <row r="184" spans="1:28" ht="14.25" x14ac:dyDescent="0.2">
      <c r="A184" s="36"/>
      <c r="B184" s="36"/>
      <c r="C184" s="43" t="str">
        <f>Source!H106</f>
        <v>100 м</v>
      </c>
      <c r="D184" s="39"/>
      <c r="E184" s="40">
        <f>Source!AF106</f>
        <v>68.5</v>
      </c>
      <c r="F184" s="40">
        <f>Source!AE106</f>
        <v>0.8</v>
      </c>
      <c r="G184" s="41"/>
      <c r="H184" s="41"/>
      <c r="I184" s="41">
        <f>Source!R106</f>
        <v>0</v>
      </c>
      <c r="J184" s="42">
        <f>Source!AI106</f>
        <v>0.06</v>
      </c>
      <c r="K184" s="42">
        <f>Source!V106</f>
        <v>3.5999999999999997E-2</v>
      </c>
    </row>
    <row r="185" spans="1:28" x14ac:dyDescent="0.2">
      <c r="A185" s="36"/>
      <c r="B185" s="36"/>
      <c r="C185" s="48" t="str">
        <f>"Объем: "&amp;Source!I106&amp;"=(40*"&amp;"1,5)/"&amp;"100"</f>
        <v>Объем: 0,6=(40*1,5)/100</v>
      </c>
      <c r="D185" s="36"/>
      <c r="E185" s="36"/>
      <c r="F185" s="36"/>
      <c r="G185" s="36"/>
      <c r="H185" s="36"/>
      <c r="I185" s="36"/>
      <c r="J185" s="36"/>
      <c r="K185" s="36"/>
    </row>
    <row r="186" spans="1:28" x14ac:dyDescent="0.2">
      <c r="A186" s="36"/>
      <c r="B186" s="36"/>
      <c r="C186" s="44" t="s">
        <v>673</v>
      </c>
      <c r="D186" s="45">
        <f>Source!BZ106</f>
        <v>95</v>
      </c>
      <c r="E186" s="46">
        <f>(Source!AF106+Source!AE106)*Source!FX106/100</f>
        <v>65.834999999999994</v>
      </c>
      <c r="F186" s="45"/>
      <c r="G186" s="47">
        <f>Source!X106</f>
        <v>39</v>
      </c>
      <c r="H186" s="45" t="str">
        <f>CONCATENATE(Source!AT106)</f>
        <v>95</v>
      </c>
      <c r="I186" s="45"/>
      <c r="J186" s="45"/>
      <c r="K186" s="45"/>
    </row>
    <row r="187" spans="1:28" x14ac:dyDescent="0.2">
      <c r="A187" s="36"/>
      <c r="B187" s="36"/>
      <c r="C187" s="44" t="s">
        <v>674</v>
      </c>
      <c r="D187" s="45">
        <f>Source!CA106</f>
        <v>65</v>
      </c>
      <c r="E187" s="46">
        <f>(Source!AF106+Source!AE106)*Source!FY106/100</f>
        <v>45.045000000000002</v>
      </c>
      <c r="F187" s="45"/>
      <c r="G187" s="47">
        <f>Source!Y106</f>
        <v>27</v>
      </c>
      <c r="H187" s="45" t="str">
        <f>CONCATENATE(Source!AU106)</f>
        <v>65</v>
      </c>
      <c r="I187" s="45"/>
      <c r="J187" s="45"/>
      <c r="K187" s="45"/>
    </row>
    <row r="188" spans="1:28" x14ac:dyDescent="0.2">
      <c r="A188" s="36"/>
      <c r="B188" s="36"/>
      <c r="C188" s="44" t="s">
        <v>675</v>
      </c>
      <c r="D188" s="45"/>
      <c r="E188" s="46">
        <f>((Source!AF106+Source!AE106)*Source!FX106/100)+((Source!AF106+Source!AE106)*Source!FY106/100)+Source!AB106</f>
        <v>226.28</v>
      </c>
      <c r="F188" s="45"/>
      <c r="G188" s="47">
        <f>Source!O106+Source!X106+Source!Y106</f>
        <v>135</v>
      </c>
      <c r="H188" s="45"/>
      <c r="I188" s="45"/>
      <c r="J188" s="45"/>
      <c r="K188" s="45"/>
    </row>
    <row r="189" spans="1:28" ht="85.5" x14ac:dyDescent="0.2">
      <c r="A189" s="37" t="str">
        <f>Source!E107</f>
        <v>23,1</v>
      </c>
      <c r="B189" s="37" t="str">
        <f>Source!F107</f>
        <v>501-8388</v>
      </c>
      <c r="C189" s="38" t="str">
        <f>Source!G107</f>
        <v>Кабель силовой с медными жилами с поливинилхлоридной изоляцией с броней из стальной ленты в шланге из поливинилхлорида ВБбШв, напряжением 0,66 Кв, число жил - 5 и сечением 6,0 мм2</v>
      </c>
      <c r="D189" s="39">
        <f>Source!I107</f>
        <v>6.1199999999999991E-2</v>
      </c>
      <c r="E189" s="40">
        <f>Source!AB107</f>
        <v>25445.9</v>
      </c>
      <c r="F189" s="40">
        <f>Source!AD107</f>
        <v>0</v>
      </c>
      <c r="G189" s="41">
        <f>Source!O107</f>
        <v>1557</v>
      </c>
      <c r="H189" s="41">
        <f>Source!S107</f>
        <v>0</v>
      </c>
      <c r="I189" s="41">
        <f>Source!Q107</f>
        <v>0</v>
      </c>
      <c r="J189" s="42">
        <f>Source!AH107</f>
        <v>0</v>
      </c>
      <c r="K189" s="42">
        <f>Source!U107</f>
        <v>0</v>
      </c>
      <c r="T189">
        <f>Source!O107+Source!X107+Source!Y107</f>
        <v>1557</v>
      </c>
      <c r="U189">
        <f>Source!P107</f>
        <v>1557</v>
      </c>
      <c r="V189">
        <f>Source!S107</f>
        <v>0</v>
      </c>
      <c r="W189">
        <f>Source!Q107</f>
        <v>0</v>
      </c>
      <c r="X189">
        <f>Source!R107</f>
        <v>0</v>
      </c>
      <c r="Y189">
        <f>Source!U107</f>
        <v>0</v>
      </c>
      <c r="Z189">
        <f>Source!V107</f>
        <v>0</v>
      </c>
      <c r="AA189">
        <f>Source!X107</f>
        <v>0</v>
      </c>
      <c r="AB189">
        <f>Source!Y107</f>
        <v>0</v>
      </c>
    </row>
    <row r="190" spans="1:28" ht="14.25" x14ac:dyDescent="0.2">
      <c r="A190" s="36"/>
      <c r="B190" s="36"/>
      <c r="C190" s="43" t="str">
        <f>Source!H107</f>
        <v>1000 м</v>
      </c>
      <c r="D190" s="39"/>
      <c r="E190" s="40">
        <f>Source!AF107</f>
        <v>0</v>
      </c>
      <c r="F190" s="40">
        <f>Source!AE107</f>
        <v>0</v>
      </c>
      <c r="G190" s="41"/>
      <c r="H190" s="41"/>
      <c r="I190" s="41">
        <f>Source!R107</f>
        <v>0</v>
      </c>
      <c r="J190" s="42">
        <f>Source!AI107</f>
        <v>0</v>
      </c>
      <c r="K190" s="42">
        <f>Source!V107</f>
        <v>0</v>
      </c>
    </row>
    <row r="191" spans="1:28" ht="42.75" x14ac:dyDescent="0.2">
      <c r="A191" s="37" t="str">
        <f>Source!E108</f>
        <v>24</v>
      </c>
      <c r="B191" s="37" t="str">
        <f>Source!F108</f>
        <v>м08-02-395-1</v>
      </c>
      <c r="C191" s="38" t="str">
        <f>Source!G108</f>
        <v>Лоток металлический штампованный по установленным конструкциям, ширина лотка: до 200 мм</v>
      </c>
      <c r="D191" s="39">
        <f>Source!I108</f>
        <v>3.2000000000000002E-3</v>
      </c>
      <c r="E191" s="40">
        <f>Source!AB108</f>
        <v>846.8</v>
      </c>
      <c r="F191" s="40">
        <f>Source!AD108</f>
        <v>361.1</v>
      </c>
      <c r="G191" s="41">
        <f>Source!O108</f>
        <v>2</v>
      </c>
      <c r="H191" s="41">
        <f>Source!S108</f>
        <v>1</v>
      </c>
      <c r="I191" s="41">
        <f>Source!Q108</f>
        <v>1</v>
      </c>
      <c r="J191" s="42">
        <f>Source!AH108</f>
        <v>54</v>
      </c>
      <c r="K191" s="42">
        <f>Source!U108</f>
        <v>0.17280000000000001</v>
      </c>
      <c r="T191">
        <f>Source!O108+Source!X108+Source!Y108</f>
        <v>4</v>
      </c>
      <c r="U191">
        <f>Source!P108</f>
        <v>0</v>
      </c>
      <c r="V191">
        <f>Source!S108</f>
        <v>1</v>
      </c>
      <c r="W191">
        <f>Source!Q108</f>
        <v>1</v>
      </c>
      <c r="X191">
        <f>Source!R108</f>
        <v>0</v>
      </c>
      <c r="Y191">
        <f>Source!U108</f>
        <v>0.17280000000000001</v>
      </c>
      <c r="Z191">
        <f>Source!V108</f>
        <v>4.0000000000000001E-3</v>
      </c>
      <c r="AA191">
        <f>Source!X108</f>
        <v>1</v>
      </c>
      <c r="AB191">
        <f>Source!Y108</f>
        <v>1</v>
      </c>
    </row>
    <row r="192" spans="1:28" ht="14.25" x14ac:dyDescent="0.2">
      <c r="A192" s="36"/>
      <c r="B192" s="36"/>
      <c r="C192" s="43" t="str">
        <f>Source!H108</f>
        <v>1 Т</v>
      </c>
      <c r="D192" s="39"/>
      <c r="E192" s="40">
        <f>Source!AF108</f>
        <v>413.1</v>
      </c>
      <c r="F192" s="40">
        <f>Source!AE108</f>
        <v>16.600000000000001</v>
      </c>
      <c r="G192" s="41"/>
      <c r="H192" s="41"/>
      <c r="I192" s="41">
        <f>Source!R108</f>
        <v>0</v>
      </c>
      <c r="J192" s="42">
        <f>Source!AI108</f>
        <v>1.25</v>
      </c>
      <c r="K192" s="42">
        <f>Source!V108</f>
        <v>4.0000000000000001E-3</v>
      </c>
    </row>
    <row r="193" spans="1:28" x14ac:dyDescent="0.2">
      <c r="A193" s="36"/>
      <c r="B193" s="36"/>
      <c r="C193" s="44" t="s">
        <v>673</v>
      </c>
      <c r="D193" s="45">
        <f>Source!BZ108</f>
        <v>95</v>
      </c>
      <c r="E193" s="46">
        <f>(Source!AF108+Source!AE108)*Source!FX108/100</f>
        <v>408.21500000000009</v>
      </c>
      <c r="F193" s="45"/>
      <c r="G193" s="47">
        <f>Source!X108</f>
        <v>1</v>
      </c>
      <c r="H193" s="45" t="str">
        <f>CONCATENATE(Source!AT108)</f>
        <v>95</v>
      </c>
      <c r="I193" s="45"/>
      <c r="J193" s="45"/>
      <c r="K193" s="45"/>
    </row>
    <row r="194" spans="1:28" x14ac:dyDescent="0.2">
      <c r="A194" s="36"/>
      <c r="B194" s="36"/>
      <c r="C194" s="44" t="s">
        <v>674</v>
      </c>
      <c r="D194" s="45">
        <f>Source!CA108</f>
        <v>65</v>
      </c>
      <c r="E194" s="46">
        <f>(Source!AF108+Source!AE108)*Source!FY108/100</f>
        <v>279.30500000000006</v>
      </c>
      <c r="F194" s="45"/>
      <c r="G194" s="47">
        <f>Source!Y108</f>
        <v>1</v>
      </c>
      <c r="H194" s="45" t="str">
        <f>CONCATENATE(Source!AU108)</f>
        <v>65</v>
      </c>
      <c r="I194" s="45"/>
      <c r="J194" s="45"/>
      <c r="K194" s="45"/>
    </row>
    <row r="195" spans="1:28" x14ac:dyDescent="0.2">
      <c r="A195" s="36"/>
      <c r="B195" s="36"/>
      <c r="C195" s="44" t="s">
        <v>675</v>
      </c>
      <c r="D195" s="45"/>
      <c r="E195" s="46">
        <f>((Source!AF108+Source!AE108)*Source!FX108/100)+((Source!AF108+Source!AE108)*Source!FY108/100)+Source!AB108</f>
        <v>1534.3200000000002</v>
      </c>
      <c r="F195" s="45"/>
      <c r="G195" s="47">
        <f>Source!O108+Source!X108+Source!Y108</f>
        <v>4</v>
      </c>
      <c r="H195" s="45"/>
      <c r="I195" s="45"/>
      <c r="J195" s="45"/>
      <c r="K195" s="45"/>
    </row>
    <row r="196" spans="1:28" ht="39.75" x14ac:dyDescent="0.2">
      <c r="A196" s="37" t="str">
        <f>Source!E109</f>
        <v>24,1</v>
      </c>
      <c r="B196" s="37" t="str">
        <f>Source!F109</f>
        <v>Прайс-лист</v>
      </c>
      <c r="C196" s="38" t="s">
        <v>692</v>
      </c>
      <c r="D196" s="39">
        <f>Source!I109</f>
        <v>1</v>
      </c>
      <c r="E196" s="40">
        <f>Source!AB109</f>
        <v>10.5</v>
      </c>
      <c r="F196" s="40">
        <f>Source!AD109</f>
        <v>0</v>
      </c>
      <c r="G196" s="41">
        <f>Source!O109</f>
        <v>11</v>
      </c>
      <c r="H196" s="41">
        <f>Source!S109</f>
        <v>0</v>
      </c>
      <c r="I196" s="41">
        <f>Source!Q109</f>
        <v>0</v>
      </c>
      <c r="J196" s="42">
        <f>Source!AH109</f>
        <v>0</v>
      </c>
      <c r="K196" s="42">
        <f>Source!U109</f>
        <v>0</v>
      </c>
      <c r="T196">
        <f>Source!O109+Source!X109+Source!Y109</f>
        <v>11</v>
      </c>
      <c r="U196">
        <f>Source!P109</f>
        <v>11</v>
      </c>
      <c r="V196">
        <f>Source!S109</f>
        <v>0</v>
      </c>
      <c r="W196">
        <f>Source!Q109</f>
        <v>0</v>
      </c>
      <c r="X196">
        <f>Source!R109</f>
        <v>0</v>
      </c>
      <c r="Y196">
        <f>Source!U109</f>
        <v>0</v>
      </c>
      <c r="Z196">
        <f>Source!V109</f>
        <v>0</v>
      </c>
      <c r="AA196">
        <f>Source!X109</f>
        <v>0</v>
      </c>
      <c r="AB196">
        <f>Source!Y109</f>
        <v>0</v>
      </c>
    </row>
    <row r="197" spans="1:28" ht="14.25" x14ac:dyDescent="0.2">
      <c r="A197" s="36"/>
      <c r="B197" s="36"/>
      <c r="C197" s="43" t="str">
        <f>Source!H109</f>
        <v>шт.</v>
      </c>
      <c r="D197" s="39"/>
      <c r="E197" s="40">
        <f>Source!AF109</f>
        <v>0</v>
      </c>
      <c r="F197" s="40">
        <f>Source!AE109</f>
        <v>0</v>
      </c>
      <c r="G197" s="41"/>
      <c r="H197" s="41"/>
      <c r="I197" s="41">
        <f>Source!R109</f>
        <v>0</v>
      </c>
      <c r="J197" s="42">
        <f>Source!AI109</f>
        <v>0</v>
      </c>
      <c r="K197" s="42">
        <f>Source!V109</f>
        <v>0</v>
      </c>
    </row>
    <row r="198" spans="1:28" ht="54" x14ac:dyDescent="0.2">
      <c r="A198" s="37" t="str">
        <f>Source!E110</f>
        <v>24,2</v>
      </c>
      <c r="B198" s="37" t="str">
        <f>Source!F110</f>
        <v>Прайс-лист</v>
      </c>
      <c r="C198" s="38" t="s">
        <v>693</v>
      </c>
      <c r="D198" s="39">
        <f>Source!I110</f>
        <v>1</v>
      </c>
      <c r="E198" s="40">
        <f>Source!AB110</f>
        <v>16.8</v>
      </c>
      <c r="F198" s="40">
        <f>Source!AD110</f>
        <v>0</v>
      </c>
      <c r="G198" s="41">
        <f>Source!O110</f>
        <v>17</v>
      </c>
      <c r="H198" s="41">
        <f>Source!S110</f>
        <v>0</v>
      </c>
      <c r="I198" s="41">
        <f>Source!Q110</f>
        <v>0</v>
      </c>
      <c r="J198" s="42">
        <f>Source!AH110</f>
        <v>0</v>
      </c>
      <c r="K198" s="42">
        <f>Source!U110</f>
        <v>0</v>
      </c>
      <c r="T198">
        <f>Source!O110+Source!X110+Source!Y110</f>
        <v>17</v>
      </c>
      <c r="U198">
        <f>Source!P110</f>
        <v>17</v>
      </c>
      <c r="V198">
        <f>Source!S110</f>
        <v>0</v>
      </c>
      <c r="W198">
        <f>Source!Q110</f>
        <v>0</v>
      </c>
      <c r="X198">
        <f>Source!R110</f>
        <v>0</v>
      </c>
      <c r="Y198">
        <f>Source!U110</f>
        <v>0</v>
      </c>
      <c r="Z198">
        <f>Source!V110</f>
        <v>0</v>
      </c>
      <c r="AA198">
        <f>Source!X110</f>
        <v>0</v>
      </c>
      <c r="AB198">
        <f>Source!Y110</f>
        <v>0</v>
      </c>
    </row>
    <row r="199" spans="1:28" ht="14.25" x14ac:dyDescent="0.2">
      <c r="A199" s="36"/>
      <c r="B199" s="36"/>
      <c r="C199" s="43" t="str">
        <f>Source!H110</f>
        <v>шт.</v>
      </c>
      <c r="D199" s="39"/>
      <c r="E199" s="40">
        <f>Source!AF110</f>
        <v>0</v>
      </c>
      <c r="F199" s="40">
        <f>Source!AE110</f>
        <v>0</v>
      </c>
      <c r="G199" s="41"/>
      <c r="H199" s="41"/>
      <c r="I199" s="41">
        <f>Source!R110</f>
        <v>0</v>
      </c>
      <c r="J199" s="42">
        <f>Source!AI110</f>
        <v>0</v>
      </c>
      <c r="K199" s="42">
        <f>Source!V110</f>
        <v>0</v>
      </c>
    </row>
    <row r="200" spans="1:28" ht="57" x14ac:dyDescent="0.2">
      <c r="A200" s="37" t="str">
        <f>Source!E111</f>
        <v>25</v>
      </c>
      <c r="B200" s="37" t="str">
        <f>Source!F111</f>
        <v>м08-02-147-1</v>
      </c>
      <c r="C200" s="38" t="str">
        <f>Source!G111</f>
        <v>Кабель до 35 кВ по установленным конструкциям и лоткам с креплением на поворотах и в конце трассы, масса 1 м кабеля: до 1 кг</v>
      </c>
      <c r="D200" s="39">
        <f>Source!I111</f>
        <v>0.625</v>
      </c>
      <c r="E200" s="40">
        <f>Source!AB111</f>
        <v>156.6</v>
      </c>
      <c r="F200" s="40">
        <f>Source!AD111</f>
        <v>56.7</v>
      </c>
      <c r="G200" s="41">
        <f>Source!O111</f>
        <v>97</v>
      </c>
      <c r="H200" s="41">
        <f>Source!S111</f>
        <v>45</v>
      </c>
      <c r="I200" s="41">
        <f>Source!Q111</f>
        <v>35</v>
      </c>
      <c r="J200" s="42">
        <f>Source!AH111</f>
        <v>9.2799999999999994</v>
      </c>
      <c r="K200" s="42">
        <f>Source!U111</f>
        <v>5.8</v>
      </c>
      <c r="T200">
        <f>Source!O111+Source!X111+Source!Y111</f>
        <v>173</v>
      </c>
      <c r="U200">
        <f>Source!P111</f>
        <v>17</v>
      </c>
      <c r="V200">
        <f>Source!S111</f>
        <v>45</v>
      </c>
      <c r="W200">
        <f>Source!Q111</f>
        <v>35</v>
      </c>
      <c r="X200">
        <f>Source!R111</f>
        <v>2</v>
      </c>
      <c r="Y200">
        <f>Source!U111</f>
        <v>5.8</v>
      </c>
      <c r="Z200">
        <f>Source!V111</f>
        <v>0.125</v>
      </c>
      <c r="AA200">
        <f>Source!X111</f>
        <v>45</v>
      </c>
      <c r="AB200">
        <f>Source!Y111</f>
        <v>31</v>
      </c>
    </row>
    <row r="201" spans="1:28" ht="14.25" x14ac:dyDescent="0.2">
      <c r="A201" s="36"/>
      <c r="B201" s="36"/>
      <c r="C201" s="43" t="str">
        <f>Source!H111</f>
        <v>100 М КАБЕЛЯ</v>
      </c>
      <c r="D201" s="39"/>
      <c r="E201" s="40">
        <f>Source!AF111</f>
        <v>72.7</v>
      </c>
      <c r="F201" s="40">
        <f>Source!AE111</f>
        <v>2.7</v>
      </c>
      <c r="G201" s="41"/>
      <c r="H201" s="41"/>
      <c r="I201" s="41">
        <f>Source!R111</f>
        <v>2</v>
      </c>
      <c r="J201" s="42">
        <f>Source!AI111</f>
        <v>0.2</v>
      </c>
      <c r="K201" s="42">
        <f>Source!V111</f>
        <v>0.125</v>
      </c>
    </row>
    <row r="202" spans="1:28" x14ac:dyDescent="0.2">
      <c r="A202" s="36"/>
      <c r="B202" s="36"/>
      <c r="C202" s="48" t="str">
        <f>"Объем: "&amp;Source!I111&amp;"=62,5/"&amp;"100"</f>
        <v>Объем: 0,625=62,5/100</v>
      </c>
      <c r="D202" s="36"/>
      <c r="E202" s="36"/>
      <c r="F202" s="36"/>
      <c r="G202" s="36"/>
      <c r="H202" s="36"/>
      <c r="I202" s="36"/>
      <c r="J202" s="36"/>
      <c r="K202" s="36"/>
    </row>
    <row r="203" spans="1:28" x14ac:dyDescent="0.2">
      <c r="A203" s="36"/>
      <c r="B203" s="36"/>
      <c r="C203" s="44" t="s">
        <v>673</v>
      </c>
      <c r="D203" s="45">
        <f>Source!BZ111</f>
        <v>95</v>
      </c>
      <c r="E203" s="46">
        <f>(Source!AF111+Source!AE111)*Source!FX111/100</f>
        <v>71.63000000000001</v>
      </c>
      <c r="F203" s="45"/>
      <c r="G203" s="47">
        <f>Source!X111</f>
        <v>45</v>
      </c>
      <c r="H203" s="45" t="str">
        <f>CONCATENATE(Source!AT111)</f>
        <v>95</v>
      </c>
      <c r="I203" s="45"/>
      <c r="J203" s="45"/>
      <c r="K203" s="45"/>
    </row>
    <row r="204" spans="1:28" x14ac:dyDescent="0.2">
      <c r="A204" s="36"/>
      <c r="B204" s="36"/>
      <c r="C204" s="44" t="s">
        <v>674</v>
      </c>
      <c r="D204" s="45">
        <f>Source!CA111</f>
        <v>65</v>
      </c>
      <c r="E204" s="46">
        <f>(Source!AF111+Source!AE111)*Source!FY111/100</f>
        <v>49.01</v>
      </c>
      <c r="F204" s="45"/>
      <c r="G204" s="47">
        <f>Source!Y111</f>
        <v>31</v>
      </c>
      <c r="H204" s="45" t="str">
        <f>CONCATENATE(Source!AU111)</f>
        <v>65</v>
      </c>
      <c r="I204" s="45"/>
      <c r="J204" s="45"/>
      <c r="K204" s="45"/>
    </row>
    <row r="205" spans="1:28" x14ac:dyDescent="0.2">
      <c r="A205" s="36"/>
      <c r="B205" s="36"/>
      <c r="C205" s="44" t="s">
        <v>675</v>
      </c>
      <c r="D205" s="45"/>
      <c r="E205" s="46">
        <f>((Source!AF111+Source!AE111)*Source!FX111/100)+((Source!AF111+Source!AE111)*Source!FY111/100)+Source!AB111</f>
        <v>277.24</v>
      </c>
      <c r="F205" s="45"/>
      <c r="G205" s="47">
        <f>Source!O111+Source!X111+Source!Y111</f>
        <v>173</v>
      </c>
      <c r="H205" s="45"/>
      <c r="I205" s="45"/>
      <c r="J205" s="45"/>
      <c r="K205" s="45"/>
    </row>
    <row r="206" spans="1:28" ht="85.5" x14ac:dyDescent="0.2">
      <c r="A206" s="37" t="str">
        <f>Source!E112</f>
        <v>25,1</v>
      </c>
      <c r="B206" s="37" t="str">
        <f>Source!F112</f>
        <v>501-8191</v>
      </c>
      <c r="C206" s="38" t="str">
        <f>Source!G112</f>
        <v>Кабель силовой с медными жилами с поливинилхлоридной изоляцией в поливинилхлоридной оболочке без защитного покрова ВВГ, напряжением 0,66 Кв, число жил - 3 и сечением 2,5 мм2</v>
      </c>
      <c r="D206" s="39">
        <f>Source!I112</f>
        <v>6.3750000000000001E-2</v>
      </c>
      <c r="E206" s="40">
        <f>Source!AB112</f>
        <v>4522.5</v>
      </c>
      <c r="F206" s="40">
        <f>Source!AD112</f>
        <v>0</v>
      </c>
      <c r="G206" s="41">
        <f>Source!O112</f>
        <v>288</v>
      </c>
      <c r="H206" s="41">
        <f>Source!S112</f>
        <v>0</v>
      </c>
      <c r="I206" s="41">
        <f>Source!Q112</f>
        <v>0</v>
      </c>
      <c r="J206" s="42">
        <f>Source!AH112</f>
        <v>0</v>
      </c>
      <c r="K206" s="42">
        <f>Source!U112</f>
        <v>0</v>
      </c>
      <c r="T206">
        <f>Source!O112+Source!X112+Source!Y112</f>
        <v>288</v>
      </c>
      <c r="U206">
        <f>Source!P112</f>
        <v>288</v>
      </c>
      <c r="V206">
        <f>Source!S112</f>
        <v>0</v>
      </c>
      <c r="W206">
        <f>Source!Q112</f>
        <v>0</v>
      </c>
      <c r="X206">
        <f>Source!R112</f>
        <v>0</v>
      </c>
      <c r="Y206">
        <f>Source!U112</f>
        <v>0</v>
      </c>
      <c r="Z206">
        <f>Source!V112</f>
        <v>0</v>
      </c>
      <c r="AA206">
        <f>Source!X112</f>
        <v>0</v>
      </c>
      <c r="AB206">
        <f>Source!Y112</f>
        <v>0</v>
      </c>
    </row>
    <row r="207" spans="1:28" ht="14.25" x14ac:dyDescent="0.2">
      <c r="A207" s="36"/>
      <c r="B207" s="36"/>
      <c r="C207" s="43" t="str">
        <f>Source!H112</f>
        <v>1000 м</v>
      </c>
      <c r="D207" s="39"/>
      <c r="E207" s="40">
        <f>Source!AF112</f>
        <v>0</v>
      </c>
      <c r="F207" s="40">
        <f>Source!AE112</f>
        <v>0</v>
      </c>
      <c r="G207" s="41"/>
      <c r="H207" s="41"/>
      <c r="I207" s="41">
        <f>Source!R112</f>
        <v>0</v>
      </c>
      <c r="J207" s="42">
        <f>Source!AI112</f>
        <v>0</v>
      </c>
      <c r="K207" s="42">
        <f>Source!V112</f>
        <v>0</v>
      </c>
    </row>
    <row r="208" spans="1:28" ht="42.75" x14ac:dyDescent="0.2">
      <c r="A208" s="37" t="str">
        <f>Source!E113</f>
        <v>26</v>
      </c>
      <c r="B208" s="37" t="str">
        <f>Source!F113</f>
        <v>м08-03-599-5</v>
      </c>
      <c r="C208" s="38" t="str">
        <f>Source!G113</f>
        <v>Щитки осветительные, устанавливаемые в нише: болтами на конструкции, масса щитка до 6 кг</v>
      </c>
      <c r="D208" s="39">
        <f>Source!I113</f>
        <v>1</v>
      </c>
      <c r="E208" s="40">
        <f>Source!AB113</f>
        <v>72.400000000000006</v>
      </c>
      <c r="F208" s="40">
        <f>Source!AD113</f>
        <v>6.1</v>
      </c>
      <c r="G208" s="41">
        <f>Source!O113</f>
        <v>72</v>
      </c>
      <c r="H208" s="41">
        <f>Source!S113</f>
        <v>22</v>
      </c>
      <c r="I208" s="41">
        <f>Source!Q113</f>
        <v>6</v>
      </c>
      <c r="J208" s="42">
        <f>Source!AH113</f>
        <v>2.78</v>
      </c>
      <c r="K208" s="42">
        <f>Source!U113</f>
        <v>2.78</v>
      </c>
      <c r="T208">
        <f>Source!O113+Source!X113+Source!Y113</f>
        <v>107</v>
      </c>
      <c r="U208">
        <f>Source!P113</f>
        <v>44</v>
      </c>
      <c r="V208">
        <f>Source!S113</f>
        <v>22</v>
      </c>
      <c r="W208">
        <f>Source!Q113</f>
        <v>6</v>
      </c>
      <c r="X208">
        <f>Source!R113</f>
        <v>0</v>
      </c>
      <c r="Y208">
        <f>Source!U113</f>
        <v>2.78</v>
      </c>
      <c r="Z208">
        <f>Source!V113</f>
        <v>0.03</v>
      </c>
      <c r="AA208">
        <f>Source!X113</f>
        <v>21</v>
      </c>
      <c r="AB208">
        <f>Source!Y113</f>
        <v>14</v>
      </c>
    </row>
    <row r="209" spans="1:28" ht="14.25" x14ac:dyDescent="0.2">
      <c r="A209" s="36"/>
      <c r="B209" s="36"/>
      <c r="C209" s="43" t="str">
        <f>Source!H113</f>
        <v>1  ШТ.</v>
      </c>
      <c r="D209" s="39"/>
      <c r="E209" s="40">
        <f>Source!AF113</f>
        <v>22.4</v>
      </c>
      <c r="F209" s="40">
        <f>Source!AE113</f>
        <v>0.4</v>
      </c>
      <c r="G209" s="41"/>
      <c r="H209" s="41"/>
      <c r="I209" s="41">
        <f>Source!R113</f>
        <v>0</v>
      </c>
      <c r="J209" s="42">
        <f>Source!AI113</f>
        <v>0.03</v>
      </c>
      <c r="K209" s="42">
        <f>Source!V113</f>
        <v>0.03</v>
      </c>
    </row>
    <row r="210" spans="1:28" x14ac:dyDescent="0.2">
      <c r="A210" s="36"/>
      <c r="B210" s="36"/>
      <c r="C210" s="44" t="s">
        <v>673</v>
      </c>
      <c r="D210" s="45">
        <f>Source!BZ113</f>
        <v>95</v>
      </c>
      <c r="E210" s="46">
        <f>(Source!AF113+Source!AE113)*Source!FX113/100</f>
        <v>21.659999999999997</v>
      </c>
      <c r="F210" s="45"/>
      <c r="G210" s="47">
        <f>Source!X113</f>
        <v>21</v>
      </c>
      <c r="H210" s="45" t="str">
        <f>CONCATENATE(Source!AT113)</f>
        <v>95</v>
      </c>
      <c r="I210" s="45"/>
      <c r="J210" s="45"/>
      <c r="K210" s="45"/>
    </row>
    <row r="211" spans="1:28" x14ac:dyDescent="0.2">
      <c r="A211" s="36"/>
      <c r="B211" s="36"/>
      <c r="C211" s="44" t="s">
        <v>674</v>
      </c>
      <c r="D211" s="45">
        <f>Source!CA113</f>
        <v>65</v>
      </c>
      <c r="E211" s="46">
        <f>(Source!AF113+Source!AE113)*Source!FY113/100</f>
        <v>14.819999999999999</v>
      </c>
      <c r="F211" s="45"/>
      <c r="G211" s="47">
        <f>Source!Y113</f>
        <v>14</v>
      </c>
      <c r="H211" s="45" t="str">
        <f>CONCATENATE(Source!AU113)</f>
        <v>65</v>
      </c>
      <c r="I211" s="45"/>
      <c r="J211" s="45"/>
      <c r="K211" s="45"/>
    </row>
    <row r="212" spans="1:28" x14ac:dyDescent="0.2">
      <c r="A212" s="36"/>
      <c r="B212" s="36"/>
      <c r="C212" s="44" t="s">
        <v>675</v>
      </c>
      <c r="D212" s="45"/>
      <c r="E212" s="46">
        <f>((Source!AF113+Source!AE113)*Source!FX113/100)+((Source!AF113+Source!AE113)*Source!FY113/100)+Source!AB113</f>
        <v>108.88</v>
      </c>
      <c r="F212" s="45"/>
      <c r="G212" s="47">
        <f>Source!O113+Source!X113+Source!Y113</f>
        <v>107</v>
      </c>
      <c r="H212" s="45"/>
      <c r="I212" s="45"/>
      <c r="J212" s="45"/>
      <c r="K212" s="45"/>
    </row>
    <row r="213" spans="1:28" ht="54" x14ac:dyDescent="0.2">
      <c r="A213" s="37" t="str">
        <f>Source!E114</f>
        <v>26,1</v>
      </c>
      <c r="B213" s="37" t="str">
        <f>Source!F114</f>
        <v>Прайс-лист</v>
      </c>
      <c r="C213" s="38" t="s">
        <v>694</v>
      </c>
      <c r="D213" s="39">
        <f>Source!I114</f>
        <v>1</v>
      </c>
      <c r="E213" s="40">
        <f>Source!AB114</f>
        <v>580.79999999999995</v>
      </c>
      <c r="F213" s="40">
        <f>Source!AD114</f>
        <v>0</v>
      </c>
      <c r="G213" s="41">
        <f>Source!O114</f>
        <v>581</v>
      </c>
      <c r="H213" s="41">
        <f>Source!S114</f>
        <v>0</v>
      </c>
      <c r="I213" s="41">
        <f>Source!Q114</f>
        <v>0</v>
      </c>
      <c r="J213" s="42">
        <f>Source!AH114</f>
        <v>0</v>
      </c>
      <c r="K213" s="42">
        <f>Source!U114</f>
        <v>0</v>
      </c>
      <c r="T213">
        <f>Source!O114+Source!X114+Source!Y114</f>
        <v>581</v>
      </c>
      <c r="U213">
        <f>Source!P114</f>
        <v>581</v>
      </c>
      <c r="V213">
        <f>Source!S114</f>
        <v>0</v>
      </c>
      <c r="W213">
        <f>Source!Q114</f>
        <v>0</v>
      </c>
      <c r="X213">
        <f>Source!R114</f>
        <v>0</v>
      </c>
      <c r="Y213">
        <f>Source!U114</f>
        <v>0</v>
      </c>
      <c r="Z213">
        <f>Source!V114</f>
        <v>0</v>
      </c>
      <c r="AA213">
        <f>Source!X114</f>
        <v>0</v>
      </c>
      <c r="AB213">
        <f>Source!Y114</f>
        <v>0</v>
      </c>
    </row>
    <row r="214" spans="1:28" ht="14.25" x14ac:dyDescent="0.2">
      <c r="A214" s="36"/>
      <c r="B214" s="36"/>
      <c r="C214" s="43" t="str">
        <f>Source!H114</f>
        <v>ШТ</v>
      </c>
      <c r="D214" s="39"/>
      <c r="E214" s="40">
        <f>Source!AF114</f>
        <v>0</v>
      </c>
      <c r="F214" s="40">
        <f>Source!AE114</f>
        <v>0</v>
      </c>
      <c r="G214" s="41"/>
      <c r="H214" s="41"/>
      <c r="I214" s="41">
        <f>Source!R114</f>
        <v>0</v>
      </c>
      <c r="J214" s="42">
        <f>Source!AI114</f>
        <v>0</v>
      </c>
      <c r="K214" s="42">
        <f>Source!V114</f>
        <v>0</v>
      </c>
    </row>
    <row r="215" spans="1:28" ht="28.5" x14ac:dyDescent="0.2">
      <c r="A215" s="37" t="str">
        <f>Source!E115</f>
        <v>27</v>
      </c>
      <c r="B215" s="37" t="str">
        <f>Source!F115</f>
        <v>м08-02-370-1</v>
      </c>
      <c r="C215" s="38" t="str">
        <f>Source!G115</f>
        <v>Щиток до трех групп, устанавливаемый в: обхват колонн</v>
      </c>
      <c r="D215" s="39">
        <f>Source!I115</f>
        <v>1</v>
      </c>
      <c r="E215" s="40">
        <f>Source!AB115</f>
        <v>35.4</v>
      </c>
      <c r="F215" s="40">
        <f>Source!AD115</f>
        <v>22.1</v>
      </c>
      <c r="G215" s="41">
        <f>Source!O115</f>
        <v>35</v>
      </c>
      <c r="H215" s="41">
        <f>Source!S115</f>
        <v>7</v>
      </c>
      <c r="I215" s="41">
        <f>Source!Q115</f>
        <v>22</v>
      </c>
      <c r="J215" s="42">
        <f>Source!AH115</f>
        <v>0.86</v>
      </c>
      <c r="K215" s="42">
        <f>Source!U115</f>
        <v>0.86</v>
      </c>
      <c r="T215">
        <f>Source!O115+Source!X115+Source!Y115</f>
        <v>48</v>
      </c>
      <c r="U215">
        <f>Source!P115</f>
        <v>6</v>
      </c>
      <c r="V215">
        <f>Source!S115</f>
        <v>7</v>
      </c>
      <c r="W215">
        <f>Source!Q115</f>
        <v>22</v>
      </c>
      <c r="X215">
        <f>Source!R115</f>
        <v>1</v>
      </c>
      <c r="Y215">
        <f>Source!U115</f>
        <v>0.86</v>
      </c>
      <c r="Z215">
        <f>Source!V115</f>
        <v>0.1</v>
      </c>
      <c r="AA215">
        <f>Source!X115</f>
        <v>8</v>
      </c>
      <c r="AB215">
        <f>Source!Y115</f>
        <v>5</v>
      </c>
    </row>
    <row r="216" spans="1:28" ht="14.25" x14ac:dyDescent="0.2">
      <c r="A216" s="36"/>
      <c r="B216" s="36"/>
      <c r="C216" s="43" t="str">
        <f>Source!H115</f>
        <v>1  ШТ.</v>
      </c>
      <c r="D216" s="39"/>
      <c r="E216" s="40">
        <f>Source!AF115</f>
        <v>7.3</v>
      </c>
      <c r="F216" s="40">
        <f>Source!AE115</f>
        <v>1.3</v>
      </c>
      <c r="G216" s="41"/>
      <c r="H216" s="41"/>
      <c r="I216" s="41">
        <f>Source!R115</f>
        <v>1</v>
      </c>
      <c r="J216" s="42">
        <f>Source!AI115</f>
        <v>0.1</v>
      </c>
      <c r="K216" s="42">
        <f>Source!V115</f>
        <v>0.1</v>
      </c>
    </row>
    <row r="217" spans="1:28" x14ac:dyDescent="0.2">
      <c r="A217" s="36"/>
      <c r="B217" s="36"/>
      <c r="C217" s="44" t="s">
        <v>673</v>
      </c>
      <c r="D217" s="45">
        <f>Source!BZ115</f>
        <v>95</v>
      </c>
      <c r="E217" s="46">
        <f>(Source!AF115+Source!AE115)*Source!FX115/100</f>
        <v>8.17</v>
      </c>
      <c r="F217" s="45"/>
      <c r="G217" s="47">
        <f>Source!X115</f>
        <v>8</v>
      </c>
      <c r="H217" s="45" t="str">
        <f>CONCATENATE(Source!AT115)</f>
        <v>95</v>
      </c>
      <c r="I217" s="45"/>
      <c r="J217" s="45"/>
      <c r="K217" s="45"/>
    </row>
    <row r="218" spans="1:28" x14ac:dyDescent="0.2">
      <c r="A218" s="36"/>
      <c r="B218" s="36"/>
      <c r="C218" s="44" t="s">
        <v>674</v>
      </c>
      <c r="D218" s="45">
        <f>Source!CA115</f>
        <v>65</v>
      </c>
      <c r="E218" s="46">
        <f>(Source!AF115+Source!AE115)*Source!FY115/100</f>
        <v>5.59</v>
      </c>
      <c r="F218" s="45"/>
      <c r="G218" s="47">
        <f>Source!Y115</f>
        <v>5</v>
      </c>
      <c r="H218" s="45" t="str">
        <f>CONCATENATE(Source!AU115)</f>
        <v>65</v>
      </c>
      <c r="I218" s="45"/>
      <c r="J218" s="45"/>
      <c r="K218" s="45"/>
    </row>
    <row r="219" spans="1:28" x14ac:dyDescent="0.2">
      <c r="A219" s="36"/>
      <c r="B219" s="36"/>
      <c r="C219" s="44" t="s">
        <v>675</v>
      </c>
      <c r="D219" s="45"/>
      <c r="E219" s="46">
        <f>((Source!AF115+Source!AE115)*Source!FX115/100)+((Source!AF115+Source!AE115)*Source!FY115/100)+Source!AB115</f>
        <v>49.16</v>
      </c>
      <c r="F219" s="45"/>
      <c r="G219" s="47">
        <f>Source!O115+Source!X115+Source!Y115</f>
        <v>48</v>
      </c>
      <c r="H219" s="45"/>
      <c r="I219" s="45"/>
      <c r="J219" s="45"/>
      <c r="K219" s="45"/>
    </row>
    <row r="220" spans="1:28" ht="54" x14ac:dyDescent="0.2">
      <c r="A220" s="37" t="str">
        <f>Source!E116</f>
        <v>27,1</v>
      </c>
      <c r="B220" s="37" t="str">
        <f>Source!F116</f>
        <v>Прайс-лист</v>
      </c>
      <c r="C220" s="38" t="s">
        <v>695</v>
      </c>
      <c r="D220" s="39">
        <f>Source!I116</f>
        <v>1</v>
      </c>
      <c r="E220" s="40">
        <f>Source!AB116</f>
        <v>331.2</v>
      </c>
      <c r="F220" s="40">
        <f>Source!AD116</f>
        <v>0</v>
      </c>
      <c r="G220" s="41">
        <f>Source!O116</f>
        <v>331</v>
      </c>
      <c r="H220" s="41">
        <f>Source!S116</f>
        <v>0</v>
      </c>
      <c r="I220" s="41">
        <f>Source!Q116</f>
        <v>0</v>
      </c>
      <c r="J220" s="42">
        <f>Source!AH116</f>
        <v>0</v>
      </c>
      <c r="K220" s="42">
        <f>Source!U116</f>
        <v>0</v>
      </c>
      <c r="T220">
        <f>Source!O116+Source!X116+Source!Y116</f>
        <v>331</v>
      </c>
      <c r="U220">
        <f>Source!P116</f>
        <v>331</v>
      </c>
      <c r="V220">
        <f>Source!S116</f>
        <v>0</v>
      </c>
      <c r="W220">
        <f>Source!Q116</f>
        <v>0</v>
      </c>
      <c r="X220">
        <f>Source!R116</f>
        <v>0</v>
      </c>
      <c r="Y220">
        <f>Source!U116</f>
        <v>0</v>
      </c>
      <c r="Z220">
        <f>Source!V116</f>
        <v>0</v>
      </c>
      <c r="AA220">
        <f>Source!X116</f>
        <v>0</v>
      </c>
      <c r="AB220">
        <f>Source!Y116</f>
        <v>0</v>
      </c>
    </row>
    <row r="221" spans="1:28" ht="14.25" x14ac:dyDescent="0.2">
      <c r="A221" s="36"/>
      <c r="B221" s="36"/>
      <c r="C221" s="43" t="str">
        <f>Source!H116</f>
        <v>ШТ</v>
      </c>
      <c r="D221" s="39"/>
      <c r="E221" s="40">
        <f>Source!AF116</f>
        <v>0</v>
      </c>
      <c r="F221" s="40">
        <f>Source!AE116</f>
        <v>0</v>
      </c>
      <c r="G221" s="41"/>
      <c r="H221" s="41"/>
      <c r="I221" s="41">
        <f>Source!R116</f>
        <v>0</v>
      </c>
      <c r="J221" s="42">
        <f>Source!AI116</f>
        <v>0</v>
      </c>
      <c r="K221" s="42">
        <f>Source!V116</f>
        <v>0</v>
      </c>
    </row>
    <row r="222" spans="1:28" ht="14.25" x14ac:dyDescent="0.2">
      <c r="A222" s="37" t="str">
        <f>Source!E117</f>
        <v>28</v>
      </c>
      <c r="B222" s="37" t="str">
        <f>Source!F117</f>
        <v>м08-03-575-1</v>
      </c>
      <c r="C222" s="38" t="str">
        <f>Source!G117</f>
        <v>Прибор или аппарат</v>
      </c>
      <c r="D222" s="39">
        <f>Source!I117</f>
        <v>9</v>
      </c>
      <c r="E222" s="40">
        <f>Source!AB117</f>
        <v>9.4</v>
      </c>
      <c r="F222" s="40">
        <f>Source!AD117</f>
        <v>0</v>
      </c>
      <c r="G222" s="41">
        <f>Source!O117</f>
        <v>85</v>
      </c>
      <c r="H222" s="41">
        <f>Source!S117</f>
        <v>81</v>
      </c>
      <c r="I222" s="41">
        <f>Source!Q117</f>
        <v>0</v>
      </c>
      <c r="J222" s="42">
        <f>Source!AH117</f>
        <v>1.1200000000000001</v>
      </c>
      <c r="K222" s="42">
        <f>Source!U117</f>
        <v>10.080000000000002</v>
      </c>
      <c r="T222">
        <f>Source!O117+Source!X117+Source!Y117</f>
        <v>215</v>
      </c>
      <c r="U222">
        <f>Source!P117</f>
        <v>4</v>
      </c>
      <c r="V222">
        <f>Source!S117</f>
        <v>81</v>
      </c>
      <c r="W222">
        <f>Source!Q117</f>
        <v>0</v>
      </c>
      <c r="X222">
        <f>Source!R117</f>
        <v>0</v>
      </c>
      <c r="Y222">
        <f>Source!U117</f>
        <v>10.080000000000002</v>
      </c>
      <c r="Z222">
        <f>Source!V117</f>
        <v>0</v>
      </c>
      <c r="AA222">
        <f>Source!X117</f>
        <v>77</v>
      </c>
      <c r="AB222">
        <f>Source!Y117</f>
        <v>53</v>
      </c>
    </row>
    <row r="223" spans="1:28" ht="14.25" x14ac:dyDescent="0.2">
      <c r="A223" s="36"/>
      <c r="B223" s="36"/>
      <c r="C223" s="43" t="str">
        <f>Source!H117</f>
        <v>1  ШТ.</v>
      </c>
      <c r="D223" s="39"/>
      <c r="E223" s="40">
        <f>Source!AF117</f>
        <v>9</v>
      </c>
      <c r="F223" s="40">
        <f>Source!AE117</f>
        <v>0</v>
      </c>
      <c r="G223" s="41"/>
      <c r="H223" s="41"/>
      <c r="I223" s="41">
        <f>Source!R117</f>
        <v>0</v>
      </c>
      <c r="J223" s="42">
        <f>Source!AI117</f>
        <v>0</v>
      </c>
      <c r="K223" s="42">
        <f>Source!V117</f>
        <v>0</v>
      </c>
    </row>
    <row r="224" spans="1:28" x14ac:dyDescent="0.2">
      <c r="A224" s="36"/>
      <c r="B224" s="36"/>
      <c r="C224" s="44" t="s">
        <v>673</v>
      </c>
      <c r="D224" s="45">
        <f>Source!BZ117</f>
        <v>95</v>
      </c>
      <c r="E224" s="46">
        <f>(Source!AF117+Source!AE117)*Source!FX117/100</f>
        <v>8.5500000000000007</v>
      </c>
      <c r="F224" s="45"/>
      <c r="G224" s="47">
        <f>Source!X117</f>
        <v>77</v>
      </c>
      <c r="H224" s="45" t="str">
        <f>CONCATENATE(Source!AT117)</f>
        <v>95</v>
      </c>
      <c r="I224" s="45"/>
      <c r="J224" s="45"/>
      <c r="K224" s="45"/>
    </row>
    <row r="225" spans="1:28" x14ac:dyDescent="0.2">
      <c r="A225" s="36"/>
      <c r="B225" s="36"/>
      <c r="C225" s="44" t="s">
        <v>674</v>
      </c>
      <c r="D225" s="45">
        <f>Source!CA117</f>
        <v>65</v>
      </c>
      <c r="E225" s="46">
        <f>(Source!AF117+Source!AE117)*Source!FY117/100</f>
        <v>5.85</v>
      </c>
      <c r="F225" s="45"/>
      <c r="G225" s="47">
        <f>Source!Y117</f>
        <v>53</v>
      </c>
      <c r="H225" s="45" t="str">
        <f>CONCATENATE(Source!AU117)</f>
        <v>65</v>
      </c>
      <c r="I225" s="45"/>
      <c r="J225" s="45"/>
      <c r="K225" s="45"/>
    </row>
    <row r="226" spans="1:28" x14ac:dyDescent="0.2">
      <c r="A226" s="36"/>
      <c r="B226" s="36"/>
      <c r="C226" s="44" t="s">
        <v>675</v>
      </c>
      <c r="D226" s="45"/>
      <c r="E226" s="46">
        <f>((Source!AF117+Source!AE117)*Source!FX117/100)+((Source!AF117+Source!AE117)*Source!FY117/100)+Source!AB117</f>
        <v>23.8</v>
      </c>
      <c r="F226" s="45"/>
      <c r="G226" s="47">
        <f>Source!O117+Source!X117+Source!Y117</f>
        <v>215</v>
      </c>
      <c r="H226" s="45"/>
      <c r="I226" s="45"/>
      <c r="J226" s="45"/>
      <c r="K226" s="45"/>
    </row>
    <row r="227" spans="1:28" ht="68.25" x14ac:dyDescent="0.2">
      <c r="A227" s="37" t="str">
        <f>Source!E118</f>
        <v>28,1</v>
      </c>
      <c r="B227" s="37" t="str">
        <f>Source!F118</f>
        <v>Прайс-лист</v>
      </c>
      <c r="C227" s="38" t="s">
        <v>696</v>
      </c>
      <c r="D227" s="39">
        <f>Source!I118</f>
        <v>2</v>
      </c>
      <c r="E227" s="40">
        <f>Source!AB118</f>
        <v>62</v>
      </c>
      <c r="F227" s="40">
        <f>Source!AD118</f>
        <v>0</v>
      </c>
      <c r="G227" s="41">
        <f>Source!O118</f>
        <v>124</v>
      </c>
      <c r="H227" s="41">
        <f>Source!S118</f>
        <v>0</v>
      </c>
      <c r="I227" s="41">
        <f>Source!Q118</f>
        <v>0</v>
      </c>
      <c r="J227" s="42">
        <f>Source!AH118</f>
        <v>0</v>
      </c>
      <c r="K227" s="42">
        <f>Source!U118</f>
        <v>0</v>
      </c>
      <c r="T227">
        <f>Source!O118+Source!X118+Source!Y118</f>
        <v>124</v>
      </c>
      <c r="U227">
        <f>Source!P118</f>
        <v>124</v>
      </c>
      <c r="V227">
        <f>Source!S118</f>
        <v>0</v>
      </c>
      <c r="W227">
        <f>Source!Q118</f>
        <v>0</v>
      </c>
      <c r="X227">
        <f>Source!R118</f>
        <v>0</v>
      </c>
      <c r="Y227">
        <f>Source!U118</f>
        <v>0</v>
      </c>
      <c r="Z227">
        <f>Source!V118</f>
        <v>0</v>
      </c>
      <c r="AA227">
        <f>Source!X118</f>
        <v>0</v>
      </c>
      <c r="AB227">
        <f>Source!Y118</f>
        <v>0</v>
      </c>
    </row>
    <row r="228" spans="1:28" ht="14.25" x14ac:dyDescent="0.2">
      <c r="A228" s="36"/>
      <c r="B228" s="36"/>
      <c r="C228" s="43" t="str">
        <f>Source!H118</f>
        <v>ШТ</v>
      </c>
      <c r="D228" s="39"/>
      <c r="E228" s="40">
        <f>Source!AF118</f>
        <v>0</v>
      </c>
      <c r="F228" s="40">
        <f>Source!AE118</f>
        <v>0</v>
      </c>
      <c r="G228" s="41"/>
      <c r="H228" s="41"/>
      <c r="I228" s="41">
        <f>Source!R118</f>
        <v>0</v>
      </c>
      <c r="J228" s="42">
        <f>Source!AI118</f>
        <v>0</v>
      </c>
      <c r="K228" s="42">
        <f>Source!V118</f>
        <v>0</v>
      </c>
    </row>
    <row r="229" spans="1:28" ht="68.25" x14ac:dyDescent="0.2">
      <c r="A229" s="37" t="str">
        <f>Source!E119</f>
        <v>28,2</v>
      </c>
      <c r="B229" s="37" t="str">
        <f>Source!F119</f>
        <v>Прайс-лист</v>
      </c>
      <c r="C229" s="38" t="s">
        <v>697</v>
      </c>
      <c r="D229" s="39">
        <f>Source!I119</f>
        <v>1</v>
      </c>
      <c r="E229" s="40">
        <f>Source!AB119</f>
        <v>117.1</v>
      </c>
      <c r="F229" s="40">
        <f>Source!AD119</f>
        <v>0</v>
      </c>
      <c r="G229" s="41">
        <f>Source!O119</f>
        <v>117</v>
      </c>
      <c r="H229" s="41">
        <f>Source!S119</f>
        <v>0</v>
      </c>
      <c r="I229" s="41">
        <f>Source!Q119</f>
        <v>0</v>
      </c>
      <c r="J229" s="42">
        <f>Source!AH119</f>
        <v>0</v>
      </c>
      <c r="K229" s="42">
        <f>Source!U119</f>
        <v>0</v>
      </c>
      <c r="T229">
        <f>Source!O119+Source!X119+Source!Y119</f>
        <v>117</v>
      </c>
      <c r="U229">
        <f>Source!P119</f>
        <v>117</v>
      </c>
      <c r="V229">
        <f>Source!S119</f>
        <v>0</v>
      </c>
      <c r="W229">
        <f>Source!Q119</f>
        <v>0</v>
      </c>
      <c r="X229">
        <f>Source!R119</f>
        <v>0</v>
      </c>
      <c r="Y229">
        <f>Source!U119</f>
        <v>0</v>
      </c>
      <c r="Z229">
        <f>Source!V119</f>
        <v>0</v>
      </c>
      <c r="AA229">
        <f>Source!X119</f>
        <v>0</v>
      </c>
      <c r="AB229">
        <f>Source!Y119</f>
        <v>0</v>
      </c>
    </row>
    <row r="230" spans="1:28" ht="14.25" x14ac:dyDescent="0.2">
      <c r="A230" s="36"/>
      <c r="B230" s="36"/>
      <c r="C230" s="43" t="str">
        <f>Source!H119</f>
        <v>ШТ</v>
      </c>
      <c r="D230" s="39"/>
      <c r="E230" s="40">
        <f>Source!AF119</f>
        <v>0</v>
      </c>
      <c r="F230" s="40">
        <f>Source!AE119</f>
        <v>0</v>
      </c>
      <c r="G230" s="41"/>
      <c r="H230" s="41"/>
      <c r="I230" s="41">
        <f>Source!R119</f>
        <v>0</v>
      </c>
      <c r="J230" s="42">
        <f>Source!AI119</f>
        <v>0</v>
      </c>
      <c r="K230" s="42">
        <f>Source!V119</f>
        <v>0</v>
      </c>
    </row>
    <row r="231" spans="1:28" ht="28.5" x14ac:dyDescent="0.2">
      <c r="A231" s="37" t="str">
        <f>Source!E120</f>
        <v>28,3</v>
      </c>
      <c r="B231" s="37" t="str">
        <f>Source!F120</f>
        <v>509-2227</v>
      </c>
      <c r="C231" s="38" t="str">
        <f>Source!G120</f>
        <v>Выключатели автоматические &lt;IEK&gt; ВА47-29 1Р 10А, характеристика С</v>
      </c>
      <c r="D231" s="39">
        <f>Source!I120</f>
        <v>2</v>
      </c>
      <c r="E231" s="40">
        <f>Source!AB120</f>
        <v>12.2</v>
      </c>
      <c r="F231" s="40">
        <f>Source!AD120</f>
        <v>0</v>
      </c>
      <c r="G231" s="41">
        <f>Source!O120</f>
        <v>24</v>
      </c>
      <c r="H231" s="41">
        <f>Source!S120</f>
        <v>0</v>
      </c>
      <c r="I231" s="41">
        <f>Source!Q120</f>
        <v>0</v>
      </c>
      <c r="J231" s="42">
        <f>Source!AH120</f>
        <v>0</v>
      </c>
      <c r="K231" s="42">
        <f>Source!U120</f>
        <v>0</v>
      </c>
      <c r="T231">
        <f>Source!O120+Source!X120+Source!Y120</f>
        <v>24</v>
      </c>
      <c r="U231">
        <f>Source!P120</f>
        <v>24</v>
      </c>
      <c r="V231">
        <f>Source!S120</f>
        <v>0</v>
      </c>
      <c r="W231">
        <f>Source!Q120</f>
        <v>0</v>
      </c>
      <c r="X231">
        <f>Source!R120</f>
        <v>0</v>
      </c>
      <c r="Y231">
        <f>Source!U120</f>
        <v>0</v>
      </c>
      <c r="Z231">
        <f>Source!V120</f>
        <v>0</v>
      </c>
      <c r="AA231">
        <f>Source!X120</f>
        <v>0</v>
      </c>
      <c r="AB231">
        <f>Source!Y120</f>
        <v>0</v>
      </c>
    </row>
    <row r="232" spans="1:28" ht="14.25" x14ac:dyDescent="0.2">
      <c r="A232" s="36"/>
      <c r="B232" s="36"/>
      <c r="C232" s="43" t="str">
        <f>Source!H120</f>
        <v>шт.</v>
      </c>
      <c r="D232" s="39"/>
      <c r="E232" s="40">
        <f>Source!AF120</f>
        <v>0</v>
      </c>
      <c r="F232" s="40">
        <f>Source!AE120</f>
        <v>0</v>
      </c>
      <c r="G232" s="41"/>
      <c r="H232" s="41"/>
      <c r="I232" s="41">
        <f>Source!R120</f>
        <v>0</v>
      </c>
      <c r="J232" s="42">
        <f>Source!AI120</f>
        <v>0</v>
      </c>
      <c r="K232" s="42">
        <f>Source!V120</f>
        <v>0</v>
      </c>
    </row>
    <row r="233" spans="1:28" ht="28.5" x14ac:dyDescent="0.2">
      <c r="A233" s="37" t="str">
        <f>Source!E121</f>
        <v>28,4</v>
      </c>
      <c r="B233" s="37" t="str">
        <f>Source!F121</f>
        <v>509-2241</v>
      </c>
      <c r="C233" s="38" t="str">
        <f>Source!G121</f>
        <v>Выключатели автоматические &lt;IEK&gt; ВА47-29 3Р 10А, характеристика С</v>
      </c>
      <c r="D233" s="39">
        <f>Source!I121</f>
        <v>1</v>
      </c>
      <c r="E233" s="40">
        <f>Source!AB121</f>
        <v>36.299999999999997</v>
      </c>
      <c r="F233" s="40">
        <f>Source!AD121</f>
        <v>0</v>
      </c>
      <c r="G233" s="41">
        <f>Source!O121</f>
        <v>36</v>
      </c>
      <c r="H233" s="41">
        <f>Source!S121</f>
        <v>0</v>
      </c>
      <c r="I233" s="41">
        <f>Source!Q121</f>
        <v>0</v>
      </c>
      <c r="J233" s="42">
        <f>Source!AH121</f>
        <v>0</v>
      </c>
      <c r="K233" s="42">
        <f>Source!U121</f>
        <v>0</v>
      </c>
      <c r="T233">
        <f>Source!O121+Source!X121+Source!Y121</f>
        <v>36</v>
      </c>
      <c r="U233">
        <f>Source!P121</f>
        <v>36</v>
      </c>
      <c r="V233">
        <f>Source!S121</f>
        <v>0</v>
      </c>
      <c r="W233">
        <f>Source!Q121</f>
        <v>0</v>
      </c>
      <c r="X233">
        <f>Source!R121</f>
        <v>0</v>
      </c>
      <c r="Y233">
        <f>Source!U121</f>
        <v>0</v>
      </c>
      <c r="Z233">
        <f>Source!V121</f>
        <v>0</v>
      </c>
      <c r="AA233">
        <f>Source!X121</f>
        <v>0</v>
      </c>
      <c r="AB233">
        <f>Source!Y121</f>
        <v>0</v>
      </c>
    </row>
    <row r="234" spans="1:28" ht="14.25" x14ac:dyDescent="0.2">
      <c r="A234" s="36"/>
      <c r="B234" s="36"/>
      <c r="C234" s="43" t="str">
        <f>Source!H121</f>
        <v>шт.</v>
      </c>
      <c r="D234" s="39"/>
      <c r="E234" s="40">
        <f>Source!AF121</f>
        <v>0</v>
      </c>
      <c r="F234" s="40">
        <f>Source!AE121</f>
        <v>0</v>
      </c>
      <c r="G234" s="41"/>
      <c r="H234" s="41"/>
      <c r="I234" s="41">
        <f>Source!R121</f>
        <v>0</v>
      </c>
      <c r="J234" s="42">
        <f>Source!AI121</f>
        <v>0</v>
      </c>
      <c r="K234" s="42">
        <f>Source!V121</f>
        <v>0</v>
      </c>
    </row>
    <row r="235" spans="1:28" ht="54" x14ac:dyDescent="0.2">
      <c r="A235" s="37" t="str">
        <f>Source!E122</f>
        <v>28,5</v>
      </c>
      <c r="B235" s="37" t="str">
        <f>Source!F122</f>
        <v>Прайс-лист</v>
      </c>
      <c r="C235" s="38" t="s">
        <v>698</v>
      </c>
      <c r="D235" s="39">
        <f>Source!I122</f>
        <v>1</v>
      </c>
      <c r="E235" s="40">
        <f>Source!AB122</f>
        <v>50</v>
      </c>
      <c r="F235" s="40">
        <f>Source!AD122</f>
        <v>0</v>
      </c>
      <c r="G235" s="41">
        <f>Source!O122</f>
        <v>50</v>
      </c>
      <c r="H235" s="41">
        <f>Source!S122</f>
        <v>0</v>
      </c>
      <c r="I235" s="41">
        <f>Source!Q122</f>
        <v>0</v>
      </c>
      <c r="J235" s="42">
        <f>Source!AH122</f>
        <v>0</v>
      </c>
      <c r="K235" s="42">
        <f>Source!U122</f>
        <v>0</v>
      </c>
      <c r="T235">
        <f>Source!O122+Source!X122+Source!Y122</f>
        <v>50</v>
      </c>
      <c r="U235">
        <f>Source!P122</f>
        <v>50</v>
      </c>
      <c r="V235">
        <f>Source!S122</f>
        <v>0</v>
      </c>
      <c r="W235">
        <f>Source!Q122</f>
        <v>0</v>
      </c>
      <c r="X235">
        <f>Source!R122</f>
        <v>0</v>
      </c>
      <c r="Y235">
        <f>Source!U122</f>
        <v>0</v>
      </c>
      <c r="Z235">
        <f>Source!V122</f>
        <v>0</v>
      </c>
      <c r="AA235">
        <f>Source!X122</f>
        <v>0</v>
      </c>
      <c r="AB235">
        <f>Source!Y122</f>
        <v>0</v>
      </c>
    </row>
    <row r="236" spans="1:28" ht="14.25" x14ac:dyDescent="0.2">
      <c r="A236" s="36"/>
      <c r="B236" s="36"/>
      <c r="C236" s="43" t="str">
        <f>Source!H122</f>
        <v>шт.</v>
      </c>
      <c r="D236" s="39"/>
      <c r="E236" s="40">
        <f>Source!AF122</f>
        <v>0</v>
      </c>
      <c r="F236" s="40">
        <f>Source!AE122</f>
        <v>0</v>
      </c>
      <c r="G236" s="41"/>
      <c r="H236" s="41"/>
      <c r="I236" s="41">
        <f>Source!R122</f>
        <v>0</v>
      </c>
      <c r="J236" s="42">
        <f>Source!AI122</f>
        <v>0</v>
      </c>
      <c r="K236" s="42">
        <f>Source!V122</f>
        <v>0</v>
      </c>
    </row>
    <row r="237" spans="1:28" ht="28.5" x14ac:dyDescent="0.2">
      <c r="A237" s="37" t="str">
        <f>Source!E123</f>
        <v>28,6</v>
      </c>
      <c r="B237" s="37" t="str">
        <f>Source!F123</f>
        <v>509-2243</v>
      </c>
      <c r="C237" s="38" t="str">
        <f>Source!G123</f>
        <v>Выключатели автоматические &lt;IEK&gt; ВА47-29 3Р 25А, характеристика С</v>
      </c>
      <c r="D237" s="39">
        <f>Source!I123</f>
        <v>1</v>
      </c>
      <c r="E237" s="40">
        <f>Source!AB123</f>
        <v>27.4</v>
      </c>
      <c r="F237" s="40">
        <f>Source!AD123</f>
        <v>0</v>
      </c>
      <c r="G237" s="41">
        <f>Source!O123</f>
        <v>27</v>
      </c>
      <c r="H237" s="41">
        <f>Source!S123</f>
        <v>0</v>
      </c>
      <c r="I237" s="41">
        <f>Source!Q123</f>
        <v>0</v>
      </c>
      <c r="J237" s="42">
        <f>Source!AH123</f>
        <v>0</v>
      </c>
      <c r="K237" s="42">
        <f>Source!U123</f>
        <v>0</v>
      </c>
      <c r="T237">
        <f>Source!O123+Source!X123+Source!Y123</f>
        <v>27</v>
      </c>
      <c r="U237">
        <f>Source!P123</f>
        <v>27</v>
      </c>
      <c r="V237">
        <f>Source!S123</f>
        <v>0</v>
      </c>
      <c r="W237">
        <f>Source!Q123</f>
        <v>0</v>
      </c>
      <c r="X237">
        <f>Source!R123</f>
        <v>0</v>
      </c>
      <c r="Y237">
        <f>Source!U123</f>
        <v>0</v>
      </c>
      <c r="Z237">
        <f>Source!V123</f>
        <v>0</v>
      </c>
      <c r="AA237">
        <f>Source!X123</f>
        <v>0</v>
      </c>
      <c r="AB237">
        <f>Source!Y123</f>
        <v>0</v>
      </c>
    </row>
    <row r="238" spans="1:28" ht="14.25" x14ac:dyDescent="0.2">
      <c r="A238" s="36"/>
      <c r="B238" s="36"/>
      <c r="C238" s="43" t="str">
        <f>Source!H123</f>
        <v>шт.</v>
      </c>
      <c r="D238" s="39"/>
      <c r="E238" s="40">
        <f>Source!AF123</f>
        <v>0</v>
      </c>
      <c r="F238" s="40">
        <f>Source!AE123</f>
        <v>0</v>
      </c>
      <c r="G238" s="41"/>
      <c r="H238" s="41"/>
      <c r="I238" s="41">
        <f>Source!R123</f>
        <v>0</v>
      </c>
      <c r="J238" s="42">
        <f>Source!AI123</f>
        <v>0</v>
      </c>
      <c r="K238" s="42">
        <f>Source!V123</f>
        <v>0</v>
      </c>
    </row>
    <row r="239" spans="1:28" ht="28.5" x14ac:dyDescent="0.2">
      <c r="A239" s="37" t="str">
        <f>Source!E124</f>
        <v>28,7</v>
      </c>
      <c r="B239" s="37" t="str">
        <f>Source!F124</f>
        <v>509-2311</v>
      </c>
      <c r="C239" s="38" t="str">
        <f>Source!G124</f>
        <v>Выключатели автоматические &lt;Legrand&gt; серии DX-Standart 3Р 32А</v>
      </c>
      <c r="D239" s="39">
        <f>Source!I124</f>
        <v>1</v>
      </c>
      <c r="E239" s="40">
        <f>Source!AB124</f>
        <v>321.8</v>
      </c>
      <c r="F239" s="40">
        <f>Source!AD124</f>
        <v>0</v>
      </c>
      <c r="G239" s="41">
        <f>Source!O124</f>
        <v>322</v>
      </c>
      <c r="H239" s="41">
        <f>Source!S124</f>
        <v>0</v>
      </c>
      <c r="I239" s="41">
        <f>Source!Q124</f>
        <v>0</v>
      </c>
      <c r="J239" s="42">
        <f>Source!AH124</f>
        <v>0</v>
      </c>
      <c r="K239" s="42">
        <f>Source!U124</f>
        <v>0</v>
      </c>
      <c r="T239">
        <f>Source!O124+Source!X124+Source!Y124</f>
        <v>322</v>
      </c>
      <c r="U239">
        <f>Source!P124</f>
        <v>322</v>
      </c>
      <c r="V239">
        <f>Source!S124</f>
        <v>0</v>
      </c>
      <c r="W239">
        <f>Source!Q124</f>
        <v>0</v>
      </c>
      <c r="X239">
        <f>Source!R124</f>
        <v>0</v>
      </c>
      <c r="Y239">
        <f>Source!U124</f>
        <v>0</v>
      </c>
      <c r="Z239">
        <f>Source!V124</f>
        <v>0</v>
      </c>
      <c r="AA239">
        <f>Source!X124</f>
        <v>0</v>
      </c>
      <c r="AB239">
        <f>Source!Y124</f>
        <v>0</v>
      </c>
    </row>
    <row r="240" spans="1:28" ht="14.25" x14ac:dyDescent="0.2">
      <c r="A240" s="36"/>
      <c r="B240" s="36"/>
      <c r="C240" s="43" t="str">
        <f>Source!H124</f>
        <v>шт.</v>
      </c>
      <c r="D240" s="39"/>
      <c r="E240" s="40">
        <f>Source!AF124</f>
        <v>0</v>
      </c>
      <c r="F240" s="40">
        <f>Source!AE124</f>
        <v>0</v>
      </c>
      <c r="G240" s="41"/>
      <c r="H240" s="41"/>
      <c r="I240" s="41">
        <f>Source!R124</f>
        <v>0</v>
      </c>
      <c r="J240" s="42">
        <f>Source!AI124</f>
        <v>0</v>
      </c>
      <c r="K240" s="42">
        <f>Source!V124</f>
        <v>0</v>
      </c>
    </row>
    <row r="241" spans="1:28" ht="28.5" x14ac:dyDescent="0.2">
      <c r="A241" s="37" t="str">
        <f>Source!E125</f>
        <v>29</v>
      </c>
      <c r="B241" s="37" t="str">
        <f>Source!F125</f>
        <v>м08-03-591-10</v>
      </c>
      <c r="C241" s="38" t="str">
        <f>Source!G125</f>
        <v>Розетка штепсельная: полугерметическая и герметическая</v>
      </c>
      <c r="D241" s="39">
        <f>Source!I125</f>
        <v>0.01</v>
      </c>
      <c r="E241" s="40">
        <f>Source!AB125</f>
        <v>654.1</v>
      </c>
      <c r="F241" s="40">
        <f>Source!AD125</f>
        <v>41.8</v>
      </c>
      <c r="G241" s="41">
        <f>Source!O125</f>
        <v>6</v>
      </c>
      <c r="H241" s="41">
        <f>Source!S125</f>
        <v>5</v>
      </c>
      <c r="I241" s="41">
        <f>Source!Q125</f>
        <v>0</v>
      </c>
      <c r="J241" s="42">
        <f>Source!AH125</f>
        <v>60.88</v>
      </c>
      <c r="K241" s="42">
        <f>Source!U125</f>
        <v>0.60880000000000001</v>
      </c>
      <c r="T241">
        <f>Source!O125+Source!X125+Source!Y125</f>
        <v>14</v>
      </c>
      <c r="U241">
        <f>Source!P125</f>
        <v>1</v>
      </c>
      <c r="V241">
        <f>Source!S125</f>
        <v>5</v>
      </c>
      <c r="W241">
        <f>Source!Q125</f>
        <v>0</v>
      </c>
      <c r="X241">
        <f>Source!R125</f>
        <v>0</v>
      </c>
      <c r="Y241">
        <f>Source!U125</f>
        <v>0.60880000000000001</v>
      </c>
      <c r="Z241">
        <f>Source!V125</f>
        <v>8.0000000000000004E-4</v>
      </c>
      <c r="AA241">
        <f>Source!X125</f>
        <v>5</v>
      </c>
      <c r="AB241">
        <f>Source!Y125</f>
        <v>3</v>
      </c>
    </row>
    <row r="242" spans="1:28" ht="14.25" x14ac:dyDescent="0.2">
      <c r="A242" s="36"/>
      <c r="B242" s="36"/>
      <c r="C242" s="43" t="str">
        <f>Source!H125</f>
        <v>100 шт.</v>
      </c>
      <c r="D242" s="39"/>
      <c r="E242" s="40">
        <f>Source!AF125</f>
        <v>491.3</v>
      </c>
      <c r="F242" s="40">
        <f>Source!AE125</f>
        <v>1.1000000000000001</v>
      </c>
      <c r="G242" s="41"/>
      <c r="H242" s="41"/>
      <c r="I242" s="41">
        <f>Source!R125</f>
        <v>0</v>
      </c>
      <c r="J242" s="42">
        <f>Source!AI125</f>
        <v>0.08</v>
      </c>
      <c r="K242" s="42">
        <f>Source!V125</f>
        <v>8.0000000000000004E-4</v>
      </c>
    </row>
    <row r="243" spans="1:28" x14ac:dyDescent="0.2">
      <c r="A243" s="36"/>
      <c r="B243" s="36"/>
      <c r="C243" s="48" t="str">
        <f>"Объем: "&amp;Source!I125&amp;"=1/"&amp;"100"</f>
        <v>Объем: 0,01=1/100</v>
      </c>
      <c r="D243" s="36"/>
      <c r="E243" s="36"/>
      <c r="F243" s="36"/>
      <c r="G243" s="36"/>
      <c r="H243" s="36"/>
      <c r="I243" s="36"/>
      <c r="J243" s="36"/>
      <c r="K243" s="36"/>
    </row>
    <row r="244" spans="1:28" x14ac:dyDescent="0.2">
      <c r="A244" s="36"/>
      <c r="B244" s="36"/>
      <c r="C244" s="44" t="s">
        <v>673</v>
      </c>
      <c r="D244" s="45">
        <f>Source!BZ125</f>
        <v>95</v>
      </c>
      <c r="E244" s="46">
        <f>(Source!AF125+Source!AE125)*Source!FX125/100</f>
        <v>467.78</v>
      </c>
      <c r="F244" s="45"/>
      <c r="G244" s="47">
        <f>Source!X125</f>
        <v>5</v>
      </c>
      <c r="H244" s="45" t="str">
        <f>CONCATENATE(Source!AT125)</f>
        <v>95</v>
      </c>
      <c r="I244" s="45"/>
      <c r="J244" s="45"/>
      <c r="K244" s="45"/>
    </row>
    <row r="245" spans="1:28" x14ac:dyDescent="0.2">
      <c r="A245" s="36"/>
      <c r="B245" s="36"/>
      <c r="C245" s="44" t="s">
        <v>674</v>
      </c>
      <c r="D245" s="45">
        <f>Source!CA125</f>
        <v>65</v>
      </c>
      <c r="E245" s="46">
        <f>(Source!AF125+Source!AE125)*Source!FY125/100</f>
        <v>320.06000000000006</v>
      </c>
      <c r="F245" s="45"/>
      <c r="G245" s="47">
        <f>Source!Y125</f>
        <v>3</v>
      </c>
      <c r="H245" s="45" t="str">
        <f>CONCATENATE(Source!AU125)</f>
        <v>65</v>
      </c>
      <c r="I245" s="45"/>
      <c r="J245" s="45"/>
      <c r="K245" s="45"/>
    </row>
    <row r="246" spans="1:28" x14ac:dyDescent="0.2">
      <c r="A246" s="36"/>
      <c r="B246" s="36"/>
      <c r="C246" s="44" t="s">
        <v>675</v>
      </c>
      <c r="D246" s="45"/>
      <c r="E246" s="46">
        <f>((Source!AF125+Source!AE125)*Source!FX125/100)+((Source!AF125+Source!AE125)*Source!FY125/100)+Source!AB125</f>
        <v>1441.94</v>
      </c>
      <c r="F246" s="45"/>
      <c r="G246" s="47">
        <f>Source!O125+Source!X125+Source!Y125</f>
        <v>14</v>
      </c>
      <c r="H246" s="45"/>
      <c r="I246" s="45"/>
      <c r="J246" s="45"/>
      <c r="K246" s="45"/>
    </row>
    <row r="247" spans="1:28" ht="54" x14ac:dyDescent="0.2">
      <c r="A247" s="37" t="str">
        <f>Source!E126</f>
        <v>29,1</v>
      </c>
      <c r="B247" s="37" t="str">
        <f>Source!F126</f>
        <v>Прайс-лист</v>
      </c>
      <c r="C247" s="38" t="s">
        <v>699</v>
      </c>
      <c r="D247" s="39">
        <f>Source!I126</f>
        <v>1</v>
      </c>
      <c r="E247" s="40">
        <f>Source!AB126</f>
        <v>21.4</v>
      </c>
      <c r="F247" s="40">
        <f>Source!AD126</f>
        <v>0</v>
      </c>
      <c r="G247" s="41">
        <f>Source!O126</f>
        <v>21</v>
      </c>
      <c r="H247" s="41">
        <f>Source!S126</f>
        <v>0</v>
      </c>
      <c r="I247" s="41">
        <f>Source!Q126</f>
        <v>0</v>
      </c>
      <c r="J247" s="42">
        <f>Source!AH126</f>
        <v>0</v>
      </c>
      <c r="K247" s="42">
        <f>Source!U126</f>
        <v>0</v>
      </c>
      <c r="T247">
        <f>Source!O126+Source!X126+Source!Y126</f>
        <v>21</v>
      </c>
      <c r="U247">
        <f>Source!P126</f>
        <v>21</v>
      </c>
      <c r="V247">
        <f>Source!S126</f>
        <v>0</v>
      </c>
      <c r="W247">
        <f>Source!Q126</f>
        <v>0</v>
      </c>
      <c r="X247">
        <f>Source!R126</f>
        <v>0</v>
      </c>
      <c r="Y247">
        <f>Source!U126</f>
        <v>0</v>
      </c>
      <c r="Z247">
        <f>Source!V126</f>
        <v>0</v>
      </c>
      <c r="AA247">
        <f>Source!X126</f>
        <v>0</v>
      </c>
      <c r="AB247">
        <f>Source!Y126</f>
        <v>0</v>
      </c>
    </row>
    <row r="248" spans="1:28" ht="14.25" x14ac:dyDescent="0.2">
      <c r="A248" s="36"/>
      <c r="B248" s="36"/>
      <c r="C248" s="43" t="str">
        <f>Source!H126</f>
        <v>ШТ</v>
      </c>
      <c r="D248" s="39"/>
      <c r="E248" s="40">
        <f>Source!AF126</f>
        <v>0</v>
      </c>
      <c r="F248" s="40">
        <f>Source!AE126</f>
        <v>0</v>
      </c>
      <c r="G248" s="41"/>
      <c r="H248" s="41"/>
      <c r="I248" s="41">
        <f>Source!R126</f>
        <v>0</v>
      </c>
      <c r="J248" s="42">
        <f>Source!AI126</f>
        <v>0</v>
      </c>
      <c r="K248" s="42">
        <f>Source!V126</f>
        <v>0</v>
      </c>
    </row>
    <row r="249" spans="1:28" ht="14.25" x14ac:dyDescent="0.2">
      <c r="A249" s="37" t="str">
        <f>Source!E127</f>
        <v>30</v>
      </c>
      <c r="B249" s="37" t="str">
        <f>Source!F127</f>
        <v>м08-03-575-1</v>
      </c>
      <c r="C249" s="38" t="str">
        <f>Source!G127</f>
        <v>Прибор или аппарат</v>
      </c>
      <c r="D249" s="39">
        <f>Source!I127</f>
        <v>1</v>
      </c>
      <c r="E249" s="40">
        <f>Source!AB127</f>
        <v>9.4</v>
      </c>
      <c r="F249" s="40">
        <f>Source!AD127</f>
        <v>0</v>
      </c>
      <c r="G249" s="41">
        <f>Source!O127</f>
        <v>9</v>
      </c>
      <c r="H249" s="41">
        <f>Source!S127</f>
        <v>9</v>
      </c>
      <c r="I249" s="41">
        <f>Source!Q127</f>
        <v>0</v>
      </c>
      <c r="J249" s="42">
        <f>Source!AH127</f>
        <v>1.1200000000000001</v>
      </c>
      <c r="K249" s="42">
        <f>Source!U127</f>
        <v>1.1200000000000001</v>
      </c>
      <c r="T249">
        <f>Source!O127+Source!X127+Source!Y127</f>
        <v>24</v>
      </c>
      <c r="U249">
        <f>Source!P127</f>
        <v>0</v>
      </c>
      <c r="V249">
        <f>Source!S127</f>
        <v>9</v>
      </c>
      <c r="W249">
        <f>Source!Q127</f>
        <v>0</v>
      </c>
      <c r="X249">
        <f>Source!R127</f>
        <v>0</v>
      </c>
      <c r="Y249">
        <f>Source!U127</f>
        <v>1.1200000000000001</v>
      </c>
      <c r="Z249">
        <f>Source!V127</f>
        <v>0</v>
      </c>
      <c r="AA249">
        <f>Source!X127</f>
        <v>9</v>
      </c>
      <c r="AB249">
        <f>Source!Y127</f>
        <v>6</v>
      </c>
    </row>
    <row r="250" spans="1:28" ht="14.25" x14ac:dyDescent="0.2">
      <c r="A250" s="36"/>
      <c r="B250" s="36"/>
      <c r="C250" s="43" t="str">
        <f>Source!H127</f>
        <v>1  ШТ.</v>
      </c>
      <c r="D250" s="39"/>
      <c r="E250" s="40">
        <f>Source!AF127</f>
        <v>9</v>
      </c>
      <c r="F250" s="40">
        <f>Source!AE127</f>
        <v>0</v>
      </c>
      <c r="G250" s="41"/>
      <c r="H250" s="41"/>
      <c r="I250" s="41">
        <f>Source!R127</f>
        <v>0</v>
      </c>
      <c r="J250" s="42">
        <f>Source!AI127</f>
        <v>0</v>
      </c>
      <c r="K250" s="42">
        <f>Source!V127</f>
        <v>0</v>
      </c>
    </row>
    <row r="251" spans="1:28" x14ac:dyDescent="0.2">
      <c r="A251" s="36"/>
      <c r="B251" s="36"/>
      <c r="C251" s="44" t="s">
        <v>673</v>
      </c>
      <c r="D251" s="45">
        <f>Source!BZ127</f>
        <v>95</v>
      </c>
      <c r="E251" s="46">
        <f>(Source!AF127+Source!AE127)*Source!FX127/100</f>
        <v>8.5500000000000007</v>
      </c>
      <c r="F251" s="45"/>
      <c r="G251" s="47">
        <f>Source!X127</f>
        <v>9</v>
      </c>
      <c r="H251" s="45" t="str">
        <f>CONCATENATE(Source!AT127)</f>
        <v>95</v>
      </c>
      <c r="I251" s="45"/>
      <c r="J251" s="45"/>
      <c r="K251" s="45"/>
    </row>
    <row r="252" spans="1:28" x14ac:dyDescent="0.2">
      <c r="A252" s="36"/>
      <c r="B252" s="36"/>
      <c r="C252" s="44" t="s">
        <v>674</v>
      </c>
      <c r="D252" s="45">
        <f>Source!CA127</f>
        <v>65</v>
      </c>
      <c r="E252" s="46">
        <f>(Source!AF127+Source!AE127)*Source!FY127/100</f>
        <v>5.85</v>
      </c>
      <c r="F252" s="45"/>
      <c r="G252" s="47">
        <f>Source!Y127</f>
        <v>6</v>
      </c>
      <c r="H252" s="45" t="str">
        <f>CONCATENATE(Source!AU127)</f>
        <v>65</v>
      </c>
      <c r="I252" s="45"/>
      <c r="J252" s="45"/>
      <c r="K252" s="45"/>
    </row>
    <row r="253" spans="1:28" x14ac:dyDescent="0.2">
      <c r="A253" s="36"/>
      <c r="B253" s="36"/>
      <c r="C253" s="44" t="s">
        <v>675</v>
      </c>
      <c r="D253" s="45"/>
      <c r="E253" s="46">
        <f>((Source!AF127+Source!AE127)*Source!FX127/100)+((Source!AF127+Source!AE127)*Source!FY127/100)+Source!AB127</f>
        <v>23.8</v>
      </c>
      <c r="F253" s="45"/>
      <c r="G253" s="47">
        <f>Source!O127+Source!X127+Source!Y127</f>
        <v>24</v>
      </c>
      <c r="H253" s="45"/>
      <c r="I253" s="45"/>
      <c r="J253" s="45"/>
      <c r="K253" s="45"/>
    </row>
    <row r="254" spans="1:28" ht="54" x14ac:dyDescent="0.2">
      <c r="A254" s="37" t="str">
        <f>Source!E128</f>
        <v>30,1</v>
      </c>
      <c r="B254" s="37" t="str">
        <f>Source!F128</f>
        <v>Прайс-лист</v>
      </c>
      <c r="C254" s="38" t="s">
        <v>700</v>
      </c>
      <c r="D254" s="39">
        <f>Source!I128</f>
        <v>1</v>
      </c>
      <c r="E254" s="40">
        <f>Source!AB128</f>
        <v>143.9</v>
      </c>
      <c r="F254" s="40">
        <f>Source!AD128</f>
        <v>0</v>
      </c>
      <c r="G254" s="41">
        <f>Source!O128</f>
        <v>144</v>
      </c>
      <c r="H254" s="41">
        <f>Source!S128</f>
        <v>0</v>
      </c>
      <c r="I254" s="41">
        <f>Source!Q128</f>
        <v>0</v>
      </c>
      <c r="J254" s="42">
        <f>Source!AH128</f>
        <v>0</v>
      </c>
      <c r="K254" s="42">
        <f>Source!U128</f>
        <v>0</v>
      </c>
      <c r="T254">
        <f>Source!O128+Source!X128+Source!Y128</f>
        <v>144</v>
      </c>
      <c r="U254">
        <f>Source!P128</f>
        <v>144</v>
      </c>
      <c r="V254">
        <f>Source!S128</f>
        <v>0</v>
      </c>
      <c r="W254">
        <f>Source!Q128</f>
        <v>0</v>
      </c>
      <c r="X254">
        <f>Source!R128</f>
        <v>0</v>
      </c>
      <c r="Y254">
        <f>Source!U128</f>
        <v>0</v>
      </c>
      <c r="Z254">
        <f>Source!V128</f>
        <v>0</v>
      </c>
      <c r="AA254">
        <f>Source!X128</f>
        <v>0</v>
      </c>
      <c r="AB254">
        <f>Source!Y128</f>
        <v>0</v>
      </c>
    </row>
    <row r="255" spans="1:28" ht="14.25" x14ac:dyDescent="0.2">
      <c r="A255" s="36"/>
      <c r="B255" s="36"/>
      <c r="C255" s="43" t="str">
        <f>Source!H128</f>
        <v>ШТ</v>
      </c>
      <c r="D255" s="39"/>
      <c r="E255" s="40">
        <f>Source!AF128</f>
        <v>0</v>
      </c>
      <c r="F255" s="40">
        <f>Source!AE128</f>
        <v>0</v>
      </c>
      <c r="G255" s="41"/>
      <c r="H255" s="41"/>
      <c r="I255" s="41">
        <f>Source!R128</f>
        <v>0</v>
      </c>
      <c r="J255" s="42">
        <f>Source!AI128</f>
        <v>0</v>
      </c>
      <c r="K255" s="42">
        <f>Source!V128</f>
        <v>0</v>
      </c>
    </row>
    <row r="256" spans="1:28" ht="28.5" x14ac:dyDescent="0.2">
      <c r="A256" s="37" t="str">
        <f>Source!E129</f>
        <v>31</v>
      </c>
      <c r="B256" s="37" t="str">
        <f>Source!F129</f>
        <v>33-04-015-1</v>
      </c>
      <c r="C256" s="38" t="str">
        <f>Source!G129</f>
        <v>Устройство заземления опор ВЛ и подстанций</v>
      </c>
      <c r="D256" s="39">
        <f>Source!I129</f>
        <v>1.3</v>
      </c>
      <c r="E256" s="40">
        <f>Source!AB129</f>
        <v>29.3</v>
      </c>
      <c r="F256" s="40">
        <f>Source!AD129</f>
        <v>15.7</v>
      </c>
      <c r="G256" s="41">
        <f>Source!O129</f>
        <v>38</v>
      </c>
      <c r="H256" s="41">
        <f>Source!S129</f>
        <v>16</v>
      </c>
      <c r="I256" s="41">
        <f>Source!Q129</f>
        <v>20</v>
      </c>
      <c r="J256" s="42">
        <f>Source!AH129</f>
        <v>1.8</v>
      </c>
      <c r="K256" s="42">
        <f>Source!U129</f>
        <v>2.3400000000000003</v>
      </c>
      <c r="T256">
        <f>Source!O129+Source!X129+Source!Y129</f>
        <v>63</v>
      </c>
      <c r="U256">
        <f>Source!P129</f>
        <v>2</v>
      </c>
      <c r="V256">
        <f>Source!S129</f>
        <v>16</v>
      </c>
      <c r="W256">
        <f>Source!Q129</f>
        <v>20</v>
      </c>
      <c r="X256">
        <f>Source!R129</f>
        <v>0</v>
      </c>
      <c r="Y256">
        <f>Source!U129</f>
        <v>2.3400000000000003</v>
      </c>
      <c r="Z256">
        <f>Source!V129</f>
        <v>0</v>
      </c>
      <c r="AA256">
        <f>Source!X129</f>
        <v>17</v>
      </c>
      <c r="AB256">
        <f>Source!Y129</f>
        <v>8</v>
      </c>
    </row>
    <row r="257" spans="1:28" ht="14.25" x14ac:dyDescent="0.2">
      <c r="A257" s="36"/>
      <c r="B257" s="36"/>
      <c r="C257" s="43" t="str">
        <f>Source!H129</f>
        <v>10 м шин заземления</v>
      </c>
      <c r="D257" s="39"/>
      <c r="E257" s="40">
        <f>Source!AF129</f>
        <v>12.4</v>
      </c>
      <c r="F257" s="40">
        <f>Source!AE129</f>
        <v>0</v>
      </c>
      <c r="G257" s="41"/>
      <c r="H257" s="41"/>
      <c r="I257" s="41">
        <f>Source!R129</f>
        <v>0</v>
      </c>
      <c r="J257" s="42">
        <f>Source!AI129</f>
        <v>0</v>
      </c>
      <c r="K257" s="42">
        <f>Source!V129</f>
        <v>0</v>
      </c>
    </row>
    <row r="258" spans="1:28" x14ac:dyDescent="0.2">
      <c r="A258" s="36"/>
      <c r="B258" s="36"/>
      <c r="C258" s="48" t="str">
        <f>"Объем: "&amp;Source!I129&amp;"=(5+"&amp;"8)/"&amp;"10"</f>
        <v>Объем: 1,3=(5+8)/10</v>
      </c>
      <c r="D258" s="36"/>
      <c r="E258" s="36"/>
      <c r="F258" s="36"/>
      <c r="G258" s="36"/>
      <c r="H258" s="36"/>
      <c r="I258" s="36"/>
      <c r="J258" s="36"/>
      <c r="K258" s="36"/>
    </row>
    <row r="259" spans="1:28" x14ac:dyDescent="0.2">
      <c r="A259" s="36"/>
      <c r="B259" s="36"/>
      <c r="C259" s="44" t="s">
        <v>673</v>
      </c>
      <c r="D259" s="45">
        <f>Source!BZ129</f>
        <v>105</v>
      </c>
      <c r="E259" s="46">
        <f>(Source!AF129+Source!AE129)*Source!FX129/100</f>
        <v>13.02</v>
      </c>
      <c r="F259" s="45"/>
      <c r="G259" s="47">
        <f>Source!X129</f>
        <v>17</v>
      </c>
      <c r="H259" s="45" t="str">
        <f>CONCATENATE(Source!AT129)</f>
        <v>105</v>
      </c>
      <c r="I259" s="45"/>
      <c r="J259" s="45"/>
      <c r="K259" s="45"/>
    </row>
    <row r="260" spans="1:28" x14ac:dyDescent="0.2">
      <c r="A260" s="36"/>
      <c r="B260" s="36"/>
      <c r="C260" s="44" t="s">
        <v>674</v>
      </c>
      <c r="D260" s="45">
        <f>Source!CA129</f>
        <v>60</v>
      </c>
      <c r="E260" s="46">
        <f>(Source!AF129+Source!AE129)*Source!FY129/100</f>
        <v>6.3239999999999998</v>
      </c>
      <c r="F260" s="45" t="str">
        <f>CONCATENATE(Source!DM129,Source!FU129, "=", Source!FY129, "%")</f>
        <v>*0,85=51%</v>
      </c>
      <c r="G260" s="47">
        <f>Source!Y129</f>
        <v>8</v>
      </c>
      <c r="H260" s="45" t="str">
        <f>CONCATENATE(Source!AU129)</f>
        <v>51</v>
      </c>
      <c r="I260" s="45"/>
      <c r="J260" s="45"/>
      <c r="K260" s="45"/>
    </row>
    <row r="261" spans="1:28" x14ac:dyDescent="0.2">
      <c r="A261" s="36"/>
      <c r="B261" s="36"/>
      <c r="C261" s="44" t="s">
        <v>675</v>
      </c>
      <c r="D261" s="45"/>
      <c r="E261" s="46">
        <f>((Source!AF129+Source!AE129)*Source!FX129/100)+((Source!AF129+Source!AE129)*Source!FY129/100)+Source!AB129</f>
        <v>48.644000000000005</v>
      </c>
      <c r="F261" s="45"/>
      <c r="G261" s="47">
        <f>Source!O129+Source!X129+Source!Y129</f>
        <v>63</v>
      </c>
      <c r="H261" s="45"/>
      <c r="I261" s="45"/>
      <c r="J261" s="45"/>
      <c r="K261" s="45"/>
    </row>
    <row r="262" spans="1:28" ht="42.75" x14ac:dyDescent="0.2">
      <c r="A262" s="37" t="str">
        <f>Source!E130</f>
        <v>31,1</v>
      </c>
      <c r="B262" s="37" t="str">
        <f>Source!F130</f>
        <v>101-1616</v>
      </c>
      <c r="C262" s="38" t="str">
        <f>Source!G130</f>
        <v>Сталь круглая углеродистая обыкновенного качества марки ВСт3пс5-1 диаметром 10 мм</v>
      </c>
      <c r="D262" s="39">
        <f>Source!I130</f>
        <v>3.0799999999999998E-3</v>
      </c>
      <c r="E262" s="40">
        <f>Source!AB130</f>
        <v>4846</v>
      </c>
      <c r="F262" s="40">
        <f>Source!AD130</f>
        <v>0</v>
      </c>
      <c r="G262" s="41">
        <f>Source!O130</f>
        <v>15</v>
      </c>
      <c r="H262" s="41">
        <f>Source!S130</f>
        <v>0</v>
      </c>
      <c r="I262" s="41">
        <f>Source!Q130</f>
        <v>0</v>
      </c>
      <c r="J262" s="42">
        <f>Source!AH130</f>
        <v>0</v>
      </c>
      <c r="K262" s="42">
        <f>Source!U130</f>
        <v>0</v>
      </c>
      <c r="T262">
        <f>Source!O130+Source!X130+Source!Y130</f>
        <v>15</v>
      </c>
      <c r="U262">
        <f>Source!P130</f>
        <v>15</v>
      </c>
      <c r="V262">
        <f>Source!S130</f>
        <v>0</v>
      </c>
      <c r="W262">
        <f>Source!Q130</f>
        <v>0</v>
      </c>
      <c r="X262">
        <f>Source!R130</f>
        <v>0</v>
      </c>
      <c r="Y262">
        <f>Source!U130</f>
        <v>0</v>
      </c>
      <c r="Z262">
        <f>Source!V130</f>
        <v>0</v>
      </c>
      <c r="AA262">
        <f>Source!X130</f>
        <v>0</v>
      </c>
      <c r="AB262">
        <f>Source!Y130</f>
        <v>0</v>
      </c>
    </row>
    <row r="263" spans="1:28" ht="14.25" x14ac:dyDescent="0.2">
      <c r="A263" s="36"/>
      <c r="B263" s="36"/>
      <c r="C263" s="43" t="str">
        <f>Source!H130</f>
        <v>т</v>
      </c>
      <c r="D263" s="39"/>
      <c r="E263" s="40">
        <f>Source!AF130</f>
        <v>0</v>
      </c>
      <c r="F263" s="40">
        <f>Source!AE130</f>
        <v>0</v>
      </c>
      <c r="G263" s="41"/>
      <c r="H263" s="41"/>
      <c r="I263" s="41">
        <f>Source!R130</f>
        <v>0</v>
      </c>
      <c r="J263" s="42">
        <f>Source!AI130</f>
        <v>0</v>
      </c>
      <c r="K263" s="42">
        <f>Source!V130</f>
        <v>0</v>
      </c>
    </row>
    <row r="264" spans="1:28" ht="14.25" x14ac:dyDescent="0.2">
      <c r="A264" s="37" t="str">
        <f>Source!E131</f>
        <v>31,2</v>
      </c>
      <c r="B264" s="37" t="str">
        <f>Source!F131</f>
        <v>101-2548</v>
      </c>
      <c r="C264" s="38" t="str">
        <f>Source!G131</f>
        <v>Сталь полосовая 40х4 мм</v>
      </c>
      <c r="D264" s="39">
        <f>Source!I131</f>
        <v>1.01E-2</v>
      </c>
      <c r="E264" s="40">
        <f>Source!AB131</f>
        <v>5648.6</v>
      </c>
      <c r="F264" s="40">
        <f>Source!AD131</f>
        <v>0</v>
      </c>
      <c r="G264" s="41">
        <f>Source!O131</f>
        <v>57</v>
      </c>
      <c r="H264" s="41">
        <f>Source!S131</f>
        <v>0</v>
      </c>
      <c r="I264" s="41">
        <f>Source!Q131</f>
        <v>0</v>
      </c>
      <c r="J264" s="42">
        <f>Source!AH131</f>
        <v>0</v>
      </c>
      <c r="K264" s="42">
        <f>Source!U131</f>
        <v>0</v>
      </c>
      <c r="T264">
        <f>Source!O131+Source!X131+Source!Y131</f>
        <v>57</v>
      </c>
      <c r="U264">
        <f>Source!P131</f>
        <v>57</v>
      </c>
      <c r="V264">
        <f>Source!S131</f>
        <v>0</v>
      </c>
      <c r="W264">
        <f>Source!Q131</f>
        <v>0</v>
      </c>
      <c r="X264">
        <f>Source!R131</f>
        <v>0</v>
      </c>
      <c r="Y264">
        <f>Source!U131</f>
        <v>0</v>
      </c>
      <c r="Z264">
        <f>Source!V131</f>
        <v>0</v>
      </c>
      <c r="AA264">
        <f>Source!X131</f>
        <v>0</v>
      </c>
      <c r="AB264">
        <f>Source!Y131</f>
        <v>0</v>
      </c>
    </row>
    <row r="265" spans="1:28" ht="14.25" x14ac:dyDescent="0.2">
      <c r="A265" s="36"/>
      <c r="B265" s="36"/>
      <c r="C265" s="43" t="str">
        <f>Source!H131</f>
        <v>т</v>
      </c>
      <c r="D265" s="39"/>
      <c r="E265" s="40">
        <f>Source!AF131</f>
        <v>0</v>
      </c>
      <c r="F265" s="40">
        <f>Source!AE131</f>
        <v>0</v>
      </c>
      <c r="G265" s="41"/>
      <c r="H265" s="41"/>
      <c r="I265" s="41">
        <f>Source!R131</f>
        <v>0</v>
      </c>
      <c r="J265" s="42">
        <f>Source!AI131</f>
        <v>0</v>
      </c>
      <c r="K265" s="42">
        <f>Source!V131</f>
        <v>0</v>
      </c>
    </row>
    <row r="266" spans="1:28" x14ac:dyDescent="0.2">
      <c r="A266" s="36"/>
      <c r="B266" s="36"/>
      <c r="C266" s="36"/>
      <c r="D266" s="36"/>
      <c r="E266" s="36"/>
      <c r="F266" s="36"/>
      <c r="G266" s="36"/>
      <c r="H266" s="36"/>
      <c r="I266" s="36"/>
      <c r="J266" s="36"/>
      <c r="K266" s="36"/>
    </row>
    <row r="267" spans="1:28" ht="15" x14ac:dyDescent="0.25">
      <c r="A267" s="49"/>
      <c r="B267" s="49"/>
      <c r="C267" s="64" t="str">
        <f>CONCATENATE("Итого по разделу: ",IF(Source!G133&lt;&gt;"Новый раздел", Source!G133, ""))</f>
        <v>Итого по разделу: 2. Монтажные работы</v>
      </c>
      <c r="D267" s="64"/>
      <c r="E267" s="64"/>
      <c r="F267" s="64"/>
      <c r="G267" s="50">
        <f>IF(SUM(T46:T266)=0, "-", SUM(T46:T266))</f>
        <v>322742</v>
      </c>
      <c r="H267" s="50">
        <f>IF(SUM(V46:V266)=0, "-", SUM(V46:V266))</f>
        <v>4463</v>
      </c>
      <c r="I267" s="50">
        <f>IF(SUM(W46:W266)=0, "-", SUM(W46:W266))</f>
        <v>16093</v>
      </c>
      <c r="J267" s="50"/>
      <c r="K267" s="51">
        <f>IF(SUM(Y46:Y266)=0, "-", SUM(Y46:Y266))</f>
        <v>589.9320120000001</v>
      </c>
    </row>
    <row r="268" spans="1:28" ht="15" x14ac:dyDescent="0.25">
      <c r="A268" s="49"/>
      <c r="B268" s="49"/>
      <c r="C268" s="49"/>
      <c r="D268" s="49"/>
      <c r="E268" s="49"/>
      <c r="F268" s="49"/>
      <c r="G268" s="50"/>
      <c r="H268" s="50"/>
      <c r="I268" s="50">
        <f>IF(SUM(X46:X266)=0, "-", SUM(X46:X266))</f>
        <v>1186</v>
      </c>
      <c r="J268" s="50"/>
      <c r="K268" s="51">
        <f>IF(SUM(Z46:Z266)=0, "-", SUM(Z46:Z266))</f>
        <v>102.48647200000001</v>
      </c>
    </row>
    <row r="269" spans="1:28" x14ac:dyDescent="0.2">
      <c r="A269" s="36"/>
      <c r="B269" s="36"/>
      <c r="C269" s="36"/>
      <c r="D269" s="36"/>
      <c r="E269" s="36"/>
      <c r="F269" s="36"/>
      <c r="G269" s="36"/>
      <c r="H269" s="36"/>
      <c r="I269" s="36"/>
      <c r="J269" s="36"/>
      <c r="K269" s="36"/>
    </row>
    <row r="270" spans="1:28" x14ac:dyDescent="0.2">
      <c r="A270" s="36"/>
      <c r="B270" s="36"/>
      <c r="C270" s="36"/>
      <c r="D270" s="36"/>
      <c r="E270" s="36"/>
      <c r="F270" s="36"/>
      <c r="G270" s="36"/>
      <c r="H270" s="36"/>
      <c r="I270" s="36"/>
      <c r="J270" s="36"/>
      <c r="K270" s="36"/>
    </row>
    <row r="271" spans="1:28" ht="14.25" x14ac:dyDescent="0.2">
      <c r="A271" s="36"/>
      <c r="B271" s="36"/>
      <c r="C271" s="65" t="str">
        <f>Source!H159</f>
        <v>Накладные расходы</v>
      </c>
      <c r="D271" s="65"/>
      <c r="E271" s="65"/>
      <c r="F271" s="65"/>
      <c r="G271" s="65"/>
      <c r="H271" s="66">
        <f>IF(Source!F159=0, "", Source!F159)</f>
        <v>5551</v>
      </c>
      <c r="I271" s="66"/>
      <c r="J271" s="36"/>
      <c r="K271" s="36"/>
    </row>
    <row r="272" spans="1:28" ht="14.25" x14ac:dyDescent="0.2">
      <c r="A272" s="36"/>
      <c r="B272" s="36"/>
      <c r="C272" s="65" t="str">
        <f>Source!H160</f>
        <v>Сметная прибыль</v>
      </c>
      <c r="D272" s="65"/>
      <c r="E272" s="65"/>
      <c r="F272" s="65"/>
      <c r="G272" s="65"/>
      <c r="H272" s="66">
        <f>IF(Source!F160=0, "", Source!F160)</f>
        <v>3150</v>
      </c>
      <c r="I272" s="66"/>
      <c r="J272" s="36"/>
      <c r="K272" s="36"/>
    </row>
    <row r="273" spans="1:11" ht="14.25" x14ac:dyDescent="0.2">
      <c r="A273" s="36"/>
      <c r="B273" s="36"/>
      <c r="C273" s="65" t="str">
        <f>Source!H161</f>
        <v>Всего с НР и СП</v>
      </c>
      <c r="D273" s="65"/>
      <c r="E273" s="65"/>
      <c r="F273" s="65"/>
      <c r="G273" s="65"/>
      <c r="H273" s="66">
        <f>IF(Source!F161=0, "", Source!F161)</f>
        <v>322742</v>
      </c>
      <c r="I273" s="66"/>
      <c r="J273" s="36"/>
      <c r="K273" s="36"/>
    </row>
    <row r="274" spans="1:11" ht="14.25" x14ac:dyDescent="0.2">
      <c r="A274" s="36"/>
      <c r="B274" s="36"/>
      <c r="C274" s="65" t="str">
        <f>Source!H162</f>
        <v>Индекс на 3 квартал 2020г. -8,21</v>
      </c>
      <c r="D274" s="65"/>
      <c r="E274" s="65"/>
      <c r="F274" s="65"/>
      <c r="G274" s="65"/>
      <c r="H274" s="68">
        <f>IF(Source!F162=0, "", Source!F162)</f>
        <v>2649711.8199999998</v>
      </c>
      <c r="I274" s="68"/>
      <c r="J274" s="36"/>
      <c r="K274" s="36"/>
    </row>
    <row r="275" spans="1:11" ht="14.25" x14ac:dyDescent="0.2">
      <c r="A275" s="36"/>
      <c r="B275" s="36"/>
      <c r="C275" s="65" t="str">
        <f>Source!H163</f>
        <v>НДС 20%</v>
      </c>
      <c r="D275" s="65"/>
      <c r="E275" s="65"/>
      <c r="F275" s="65"/>
      <c r="G275" s="65"/>
      <c r="H275" s="68">
        <f>IF(Source!F163=0, "", Source!F163)</f>
        <v>529942.36</v>
      </c>
      <c r="I275" s="68"/>
      <c r="J275" s="36"/>
      <c r="K275" s="36"/>
    </row>
    <row r="276" spans="1:11" ht="14.25" x14ac:dyDescent="0.2">
      <c r="A276" s="36"/>
      <c r="B276" s="36"/>
      <c r="C276" s="65" t="str">
        <f>Source!H164</f>
        <v>Всего по смете</v>
      </c>
      <c r="D276" s="65"/>
      <c r="E276" s="65"/>
      <c r="F276" s="65"/>
      <c r="G276" s="65"/>
      <c r="H276" s="68">
        <f>IF(Source!F164=0, "", Source!F164)</f>
        <v>3179654.18</v>
      </c>
      <c r="I276" s="68"/>
      <c r="J276" s="36"/>
      <c r="K276" s="36"/>
    </row>
    <row r="277" spans="1:11" x14ac:dyDescent="0.2">
      <c r="A277" s="36"/>
      <c r="B277" s="36"/>
      <c r="C277" s="36"/>
      <c r="D277" s="36"/>
      <c r="E277" s="36"/>
      <c r="F277" s="36"/>
      <c r="G277" s="36"/>
      <c r="H277" s="36"/>
      <c r="I277" s="36"/>
      <c r="J277" s="36"/>
      <c r="K277" s="36"/>
    </row>
    <row r="278" spans="1:11" ht="15" x14ac:dyDescent="0.25">
      <c r="A278" s="49"/>
      <c r="B278" s="49"/>
      <c r="C278" s="64" t="str">
        <f>CONCATENATE("Итого по локальной смете: ",IF(Source!G166&lt;&gt;"Новая локальная смета", Source!G166, ""))</f>
        <v xml:space="preserve">Итого по локальной смете: </v>
      </c>
      <c r="D278" s="64"/>
      <c r="E278" s="64"/>
      <c r="F278" s="64"/>
      <c r="G278" s="50">
        <f>IF(SUM(T23:T277)=0, "-", SUM(T23:T277))</f>
        <v>323502</v>
      </c>
      <c r="H278" s="50">
        <f>IF(SUM(V23:V277)=0, "-", SUM(V23:V277))</f>
        <v>4511</v>
      </c>
      <c r="I278" s="50">
        <f>IF(SUM(W23:W277)=0, "-", SUM(W23:W277))</f>
        <v>16668</v>
      </c>
      <c r="J278" s="50"/>
      <c r="K278" s="51">
        <f>IF(SUM(Y23:Y277)=0, "-", SUM(Y23:Y277))</f>
        <v>596.41201200000012</v>
      </c>
    </row>
    <row r="279" spans="1:11" ht="15" x14ac:dyDescent="0.25">
      <c r="A279" s="49"/>
      <c r="B279" s="49"/>
      <c r="C279" s="49"/>
      <c r="D279" s="49"/>
      <c r="E279" s="49"/>
      <c r="F279" s="49"/>
      <c r="G279" s="50"/>
      <c r="H279" s="50"/>
      <c r="I279" s="50">
        <f>IF(SUM(X23:X277)=0, "-", SUM(X23:X277))</f>
        <v>1226</v>
      </c>
      <c r="J279" s="50"/>
      <c r="K279" s="51">
        <f>IF(SUM(Z23:Z277)=0, "-", SUM(Z23:Z277))</f>
        <v>106.006472</v>
      </c>
    </row>
    <row r="280" spans="1:11" x14ac:dyDescent="0.2">
      <c r="A280" s="36"/>
      <c r="B280" s="36"/>
      <c r="C280" s="36"/>
      <c r="D280" s="36"/>
      <c r="E280" s="36"/>
      <c r="F280" s="36"/>
      <c r="G280" s="36"/>
      <c r="H280" s="36"/>
      <c r="I280" s="36"/>
      <c r="J280" s="36"/>
      <c r="K280" s="36"/>
    </row>
    <row r="281" spans="1:11" x14ac:dyDescent="0.2">
      <c r="A281" s="36"/>
      <c r="B281" s="36"/>
      <c r="C281" s="36"/>
      <c r="D281" s="36"/>
      <c r="E281" s="36"/>
      <c r="F281" s="36"/>
      <c r="G281" s="36"/>
      <c r="H281" s="36"/>
      <c r="I281" s="36"/>
      <c r="J281" s="36"/>
      <c r="K281" s="36"/>
    </row>
    <row r="282" spans="1:11" ht="14.25" x14ac:dyDescent="0.2">
      <c r="A282" s="36"/>
      <c r="B282" s="36"/>
      <c r="C282" s="65" t="str">
        <f>Source!H192</f>
        <v>Накладные расходы</v>
      </c>
      <c r="D282" s="65"/>
      <c r="E282" s="65"/>
      <c r="F282" s="65"/>
      <c r="G282" s="65"/>
      <c r="H282" s="66">
        <f>IF(Source!F192=0, "", Source!F192)</f>
        <v>5643</v>
      </c>
      <c r="I282" s="66"/>
      <c r="J282" s="36"/>
      <c r="K282" s="36"/>
    </row>
    <row r="283" spans="1:11" ht="14.25" x14ac:dyDescent="0.2">
      <c r="A283" s="36"/>
      <c r="B283" s="36"/>
      <c r="C283" s="65" t="str">
        <f>Source!H193</f>
        <v>Сметная прибыль</v>
      </c>
      <c r="D283" s="65"/>
      <c r="E283" s="65"/>
      <c r="F283" s="65"/>
      <c r="G283" s="65"/>
      <c r="H283" s="66">
        <f>IF(Source!F193=0, "", Source!F193)</f>
        <v>3195</v>
      </c>
      <c r="I283" s="66"/>
      <c r="J283" s="36"/>
      <c r="K283" s="36"/>
    </row>
    <row r="284" spans="1:11" ht="14.25" x14ac:dyDescent="0.2">
      <c r="A284" s="36"/>
      <c r="B284" s="36"/>
      <c r="C284" s="65" t="str">
        <f>Source!H194</f>
        <v>Всего с НР и СП</v>
      </c>
      <c r="D284" s="65"/>
      <c r="E284" s="65"/>
      <c r="F284" s="65"/>
      <c r="G284" s="65"/>
      <c r="H284" s="66">
        <f>IF(Source!F194=0, "", Source!F194)</f>
        <v>323502</v>
      </c>
      <c r="I284" s="66"/>
      <c r="J284" s="36"/>
      <c r="K284" s="36"/>
    </row>
    <row r="285" spans="1:11" s="34" customFormat="1" ht="15" x14ac:dyDescent="0.25">
      <c r="A285" s="52"/>
      <c r="B285" s="52"/>
      <c r="C285" s="64" t="str">
        <f>Source!H195</f>
        <v>Индекс на 3  квартал 2020г. -8,21</v>
      </c>
      <c r="D285" s="64"/>
      <c r="E285" s="64"/>
      <c r="F285" s="64"/>
      <c r="G285" s="64"/>
      <c r="H285" s="69">
        <f>IF(Source!F195=0, "", Source!F195)</f>
        <v>2655951.42</v>
      </c>
      <c r="I285" s="69"/>
      <c r="J285" s="52"/>
      <c r="K285" s="52"/>
    </row>
    <row r="286" spans="1:11" s="34" customFormat="1" ht="15" x14ac:dyDescent="0.25">
      <c r="A286" s="52"/>
      <c r="B286" s="52"/>
      <c r="C286" s="64" t="str">
        <f>Source!H196</f>
        <v>НДС 20%</v>
      </c>
      <c r="D286" s="64"/>
      <c r="E286" s="64"/>
      <c r="F286" s="64"/>
      <c r="G286" s="64"/>
      <c r="H286" s="69">
        <f>IF(Source!F196=0, "", Source!F196)</f>
        <v>531190.28</v>
      </c>
      <c r="I286" s="69"/>
      <c r="J286" s="52"/>
      <c r="K286" s="52"/>
    </row>
    <row r="287" spans="1:11" s="34" customFormat="1" ht="15" x14ac:dyDescent="0.25">
      <c r="A287" s="52"/>
      <c r="B287" s="52"/>
      <c r="C287" s="64" t="str">
        <f>Source!H197</f>
        <v>Всего по смете</v>
      </c>
      <c r="D287" s="64"/>
      <c r="E287" s="64"/>
      <c r="F287" s="64"/>
      <c r="G287" s="64"/>
      <c r="H287" s="69">
        <f>IF(Source!F197=0, "", Source!F197)</f>
        <v>3187141.7</v>
      </c>
      <c r="I287" s="69"/>
      <c r="J287" s="52"/>
      <c r="K287" s="52"/>
    </row>
    <row r="288" spans="1:11" ht="14.25" x14ac:dyDescent="0.2">
      <c r="A288" s="36"/>
      <c r="B288" s="36"/>
      <c r="C288" s="65" t="str">
        <f>Source!H198</f>
        <v/>
      </c>
      <c r="D288" s="65"/>
      <c r="E288" s="65"/>
      <c r="F288" s="65"/>
      <c r="G288" s="65"/>
      <c r="H288" s="66" t="str">
        <f>IF(Source!F198=0, "", Source!F198)</f>
        <v/>
      </c>
      <c r="I288" s="66"/>
      <c r="J288" s="36"/>
      <c r="K288" s="36"/>
    </row>
    <row r="289" spans="1:11" ht="14.25" x14ac:dyDescent="0.2">
      <c r="A289" s="36"/>
      <c r="B289" s="36"/>
      <c r="C289" s="65" t="str">
        <f>Source!H199</f>
        <v>Возврат материалов по акту комиссии</v>
      </c>
      <c r="D289" s="65"/>
      <c r="E289" s="65"/>
      <c r="F289" s="65"/>
      <c r="G289" s="65"/>
      <c r="H289" s="66" t="str">
        <f>IF(Source!F199=0, "", Source!F199)</f>
        <v/>
      </c>
      <c r="I289" s="66"/>
      <c r="J289" s="36"/>
      <c r="K289" s="36"/>
    </row>
    <row r="294" spans="1:11" ht="14.25" x14ac:dyDescent="0.2">
      <c r="A294" s="57" t="s">
        <v>701</v>
      </c>
      <c r="B294" s="57"/>
      <c r="C294" s="12" t="str">
        <f>IF(Source!AC12&lt;&gt;"", Source!AC12," ")</f>
        <v xml:space="preserve"> </v>
      </c>
      <c r="D294" s="13"/>
      <c r="E294" s="13"/>
      <c r="F294" s="13"/>
      <c r="G294" s="13"/>
      <c r="H294" s="13"/>
      <c r="I294" s="10" t="str">
        <f>IF(Source!AB12&lt;&gt;"", Source!AB12," ")</f>
        <v xml:space="preserve"> </v>
      </c>
      <c r="J294" s="8"/>
      <c r="K294" s="8"/>
    </row>
    <row r="295" spans="1:11" ht="14.25" x14ac:dyDescent="0.2">
      <c r="A295" s="8"/>
      <c r="B295" s="8"/>
      <c r="C295" s="70" t="s">
        <v>702</v>
      </c>
      <c r="D295" s="70"/>
      <c r="E295" s="70"/>
      <c r="F295" s="70"/>
      <c r="G295" s="70"/>
      <c r="H295" s="70"/>
      <c r="I295" s="8"/>
      <c r="J295" s="8"/>
      <c r="K295" s="8"/>
    </row>
    <row r="296" spans="1:11" ht="14.25" x14ac:dyDescent="0.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</row>
    <row r="297" spans="1:11" ht="14.25" x14ac:dyDescent="0.2">
      <c r="A297" s="57" t="s">
        <v>703</v>
      </c>
      <c r="B297" s="57"/>
      <c r="C297" s="12" t="str">
        <f>IF(Source!AE12&lt;&gt;"", Source!AE12," ")</f>
        <v xml:space="preserve"> </v>
      </c>
      <c r="D297" s="13"/>
      <c r="E297" s="13"/>
      <c r="F297" s="13"/>
      <c r="G297" s="13"/>
      <c r="H297" s="13"/>
      <c r="I297" s="10" t="str">
        <f>IF(Source!AD12&lt;&gt;"", Source!AD12," ")</f>
        <v xml:space="preserve"> </v>
      </c>
      <c r="J297" s="8"/>
      <c r="K297" s="8"/>
    </row>
    <row r="298" spans="1:11" ht="14.25" x14ac:dyDescent="0.2">
      <c r="A298" s="8"/>
      <c r="B298" s="8"/>
      <c r="C298" s="70" t="s">
        <v>702</v>
      </c>
      <c r="D298" s="70"/>
      <c r="E298" s="70"/>
      <c r="F298" s="70"/>
      <c r="G298" s="70"/>
      <c r="H298" s="70"/>
      <c r="I298" s="8"/>
      <c r="J298" s="8"/>
      <c r="K298" s="8"/>
    </row>
  </sheetData>
  <mergeCells count="83">
    <mergeCell ref="C298:H298"/>
    <mergeCell ref="A6:J6"/>
    <mergeCell ref="C8:F8"/>
    <mergeCell ref="A9:B9"/>
    <mergeCell ref="C9:K9"/>
    <mergeCell ref="A11:K11"/>
    <mergeCell ref="C289:G289"/>
    <mergeCell ref="H289:I289"/>
    <mergeCell ref="A294:B294"/>
    <mergeCell ref="C295:H295"/>
    <mergeCell ref="A297:B297"/>
    <mergeCell ref="C286:G286"/>
    <mergeCell ref="H286:I286"/>
    <mergeCell ref="C287:G287"/>
    <mergeCell ref="H287:I287"/>
    <mergeCell ref="C288:G288"/>
    <mergeCell ref="H288:I288"/>
    <mergeCell ref="C283:G283"/>
    <mergeCell ref="H283:I283"/>
    <mergeCell ref="C284:G284"/>
    <mergeCell ref="H284:I284"/>
    <mergeCell ref="C285:G285"/>
    <mergeCell ref="H285:I285"/>
    <mergeCell ref="C282:G282"/>
    <mergeCell ref="H282:I282"/>
    <mergeCell ref="C272:G272"/>
    <mergeCell ref="H272:I272"/>
    <mergeCell ref="C273:G273"/>
    <mergeCell ref="H273:I273"/>
    <mergeCell ref="C274:G274"/>
    <mergeCell ref="H274:I274"/>
    <mergeCell ref="C275:G275"/>
    <mergeCell ref="H275:I275"/>
    <mergeCell ref="C276:G276"/>
    <mergeCell ref="H276:I276"/>
    <mergeCell ref="C278:F278"/>
    <mergeCell ref="D113:K113"/>
    <mergeCell ref="D114:K114"/>
    <mergeCell ref="D115:K115"/>
    <mergeCell ref="C267:F267"/>
    <mergeCell ref="C271:G271"/>
    <mergeCell ref="H271:I271"/>
    <mergeCell ref="D112:K112"/>
    <mergeCell ref="C41:G41"/>
    <mergeCell ref="H41:I41"/>
    <mergeCell ref="C42:G42"/>
    <mergeCell ref="H42:I42"/>
    <mergeCell ref="C43:G43"/>
    <mergeCell ref="H43:I43"/>
    <mergeCell ref="C44:G44"/>
    <mergeCell ref="H44:I44"/>
    <mergeCell ref="A46:K46"/>
    <mergeCell ref="D110:K110"/>
    <mergeCell ref="D111:K111"/>
    <mergeCell ref="A23:K23"/>
    <mergeCell ref="C35:F35"/>
    <mergeCell ref="C39:G39"/>
    <mergeCell ref="H39:I39"/>
    <mergeCell ref="C40:G40"/>
    <mergeCell ref="H40:I40"/>
    <mergeCell ref="J16:K18"/>
    <mergeCell ref="E17:E18"/>
    <mergeCell ref="F17:F18"/>
    <mergeCell ref="G17:G20"/>
    <mergeCell ref="H17:H20"/>
    <mergeCell ref="I17:I18"/>
    <mergeCell ref="E19:E20"/>
    <mergeCell ref="F19:F20"/>
    <mergeCell ref="I19:I20"/>
    <mergeCell ref="J19:K19"/>
    <mergeCell ref="G16:I16"/>
    <mergeCell ref="A16:A20"/>
    <mergeCell ref="B16:B20"/>
    <mergeCell ref="C16:C20"/>
    <mergeCell ref="D16:D20"/>
    <mergeCell ref="E16:F16"/>
    <mergeCell ref="A13:E15"/>
    <mergeCell ref="F13:H13"/>
    <mergeCell ref="I13:J13"/>
    <mergeCell ref="F14:H14"/>
    <mergeCell ref="I14:J14"/>
    <mergeCell ref="F15:H15"/>
    <mergeCell ref="I15:J15"/>
  </mergeCells>
  <pageMargins left="0.4" right="0.2" top="0.2" bottom="0.4" header="0.2" footer="0.2"/>
  <pageSetup paperSize="9" scale="60" fitToHeight="0" orientation="portrait" verticalDpi="0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264"/>
  <sheetViews>
    <sheetView topLeftCell="A61" workbookViewId="0">
      <selection activeCell="I93" sqref="I93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60493</v>
      </c>
      <c r="M1">
        <v>10</v>
      </c>
      <c r="N1">
        <v>11</v>
      </c>
      <c r="O1">
        <v>0</v>
      </c>
      <c r="P1">
        <v>1</v>
      </c>
      <c r="Q1">
        <v>6</v>
      </c>
    </row>
    <row r="12" spans="1:133" x14ac:dyDescent="0.2">
      <c r="A12" s="1">
        <v>1</v>
      </c>
      <c r="B12" s="1">
        <v>260</v>
      </c>
      <c r="C12" s="1">
        <v>0</v>
      </c>
      <c r="D12" s="1">
        <f>ROW(A201)</f>
        <v>201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0</v>
      </c>
      <c r="BO12" s="1">
        <v>0</v>
      </c>
      <c r="BP12" s="1">
        <v>1</v>
      </c>
      <c r="BQ12" s="1">
        <v>0</v>
      </c>
      <c r="BR12" s="1">
        <v>0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3</v>
      </c>
      <c r="CF12" s="1">
        <v>0</v>
      </c>
      <c r="CG12" s="1">
        <v>0</v>
      </c>
      <c r="CH12" s="1">
        <v>327688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B201</f>
        <v>260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объект_(Копия)_(Копия)</v>
      </c>
      <c r="G18" s="2" t="str">
        <f t="shared" si="0"/>
        <v>ДК сортировка Освещение</v>
      </c>
      <c r="H18" s="2"/>
      <c r="I18" s="2"/>
      <c r="J18" s="2"/>
      <c r="K18" s="2"/>
      <c r="L18" s="2"/>
      <c r="M18" s="2"/>
      <c r="N18" s="2"/>
      <c r="O18" s="2">
        <f t="shared" ref="O18:AT18" si="1">O201</f>
        <v>314664</v>
      </c>
      <c r="P18" s="2">
        <f t="shared" si="1"/>
        <v>293485</v>
      </c>
      <c r="Q18" s="2">
        <f t="shared" si="1"/>
        <v>16668</v>
      </c>
      <c r="R18" s="2">
        <f t="shared" si="1"/>
        <v>1226</v>
      </c>
      <c r="S18" s="2">
        <f t="shared" si="1"/>
        <v>4511</v>
      </c>
      <c r="T18" s="2">
        <f t="shared" si="1"/>
        <v>0</v>
      </c>
      <c r="U18" s="2">
        <f t="shared" si="1"/>
        <v>596.41201200000012</v>
      </c>
      <c r="V18" s="2">
        <f t="shared" si="1"/>
        <v>106.006472</v>
      </c>
      <c r="W18" s="2">
        <f t="shared" si="1"/>
        <v>0</v>
      </c>
      <c r="X18" s="2">
        <f t="shared" si="1"/>
        <v>5643</v>
      </c>
      <c r="Y18" s="2">
        <f t="shared" si="1"/>
        <v>3195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323502</v>
      </c>
      <c r="AS18" s="2">
        <f t="shared" si="1"/>
        <v>293141</v>
      </c>
      <c r="AT18" s="2">
        <f t="shared" si="1"/>
        <v>30361</v>
      </c>
      <c r="AU18" s="2">
        <f t="shared" ref="AU18:BZ18" si="2">AU201</f>
        <v>0</v>
      </c>
      <c r="AV18" s="2">
        <f t="shared" si="2"/>
        <v>293485</v>
      </c>
      <c r="AW18" s="2">
        <f t="shared" si="2"/>
        <v>293485</v>
      </c>
      <c r="AX18" s="2">
        <f t="shared" si="2"/>
        <v>0</v>
      </c>
      <c r="AY18" s="2">
        <f t="shared" si="2"/>
        <v>293485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61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CA201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DG201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EM201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FS201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ROW(A166)</f>
        <v>166</v>
      </c>
      <c r="E20" s="1"/>
      <c r="F20" s="1" t="s">
        <v>11</v>
      </c>
      <c r="G20" s="1" t="s">
        <v>11</v>
      </c>
      <c r="H20" s="1" t="s">
        <v>3</v>
      </c>
      <c r="I20" s="1">
        <v>0</v>
      </c>
      <c r="J20" s="1" t="s">
        <v>3</v>
      </c>
      <c r="K20" s="1">
        <v>0</v>
      </c>
      <c r="L20" s="1" t="s">
        <v>3</v>
      </c>
      <c r="M20" s="1"/>
      <c r="N20" s="1"/>
      <c r="O20" s="1"/>
      <c r="P20" s="1"/>
      <c r="Q20" s="1"/>
      <c r="R20" s="1"/>
      <c r="S20" s="1"/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12</v>
      </c>
      <c r="BE20" s="1" t="s">
        <v>12</v>
      </c>
      <c r="BF20" s="1" t="s">
        <v>13</v>
      </c>
      <c r="BG20" s="1" t="s">
        <v>3</v>
      </c>
      <c r="BH20" s="1" t="s">
        <v>13</v>
      </c>
      <c r="BI20" s="1" t="s">
        <v>12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12</v>
      </c>
      <c r="BO20" s="1" t="s">
        <v>648</v>
      </c>
      <c r="BP20" s="1" t="s">
        <v>14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</row>
    <row r="22" spans="1:245" x14ac:dyDescent="0.2">
      <c r="A22" s="2">
        <v>52</v>
      </c>
      <c r="B22" s="2">
        <f t="shared" ref="B22:G22" si="7">B166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O166</f>
        <v>314664</v>
      </c>
      <c r="P22" s="2">
        <f t="shared" si="8"/>
        <v>293485</v>
      </c>
      <c r="Q22" s="2">
        <f t="shared" si="8"/>
        <v>16668</v>
      </c>
      <c r="R22" s="2">
        <f t="shared" si="8"/>
        <v>1226</v>
      </c>
      <c r="S22" s="2">
        <f t="shared" si="8"/>
        <v>4511</v>
      </c>
      <c r="T22" s="2">
        <f t="shared" si="8"/>
        <v>0</v>
      </c>
      <c r="U22" s="2">
        <f t="shared" si="8"/>
        <v>596.41201200000012</v>
      </c>
      <c r="V22" s="2">
        <f t="shared" si="8"/>
        <v>106.006472</v>
      </c>
      <c r="W22" s="2">
        <f t="shared" si="8"/>
        <v>0</v>
      </c>
      <c r="X22" s="2">
        <f t="shared" si="8"/>
        <v>5643</v>
      </c>
      <c r="Y22" s="2">
        <f t="shared" si="8"/>
        <v>3195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323502</v>
      </c>
      <c r="AS22" s="2">
        <f t="shared" si="8"/>
        <v>293141</v>
      </c>
      <c r="AT22" s="2">
        <f t="shared" si="8"/>
        <v>30361</v>
      </c>
      <c r="AU22" s="2">
        <f t="shared" ref="AU22:BZ22" si="9">AU166</f>
        <v>0</v>
      </c>
      <c r="AV22" s="2">
        <f t="shared" si="9"/>
        <v>293485</v>
      </c>
      <c r="AW22" s="2">
        <f t="shared" si="9"/>
        <v>293485</v>
      </c>
      <c r="AX22" s="2">
        <f t="shared" si="9"/>
        <v>0</v>
      </c>
      <c r="AY22" s="2">
        <f t="shared" si="9"/>
        <v>293485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61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CA166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DG166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EM166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FS166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ROW(A32)</f>
        <v>32</v>
      </c>
      <c r="E24" s="1"/>
      <c r="F24" s="1" t="s">
        <v>15</v>
      </c>
      <c r="G24" s="1" t="s">
        <v>16</v>
      </c>
      <c r="H24" s="1" t="s">
        <v>3</v>
      </c>
      <c r="I24" s="1">
        <v>0</v>
      </c>
      <c r="J24" s="1"/>
      <c r="K24" s="1">
        <v>0</v>
      </c>
      <c r="L24" s="1"/>
      <c r="M24" s="1"/>
      <c r="N24" s="1"/>
      <c r="O24" s="1"/>
      <c r="P24" s="1"/>
      <c r="Q24" s="1"/>
      <c r="R24" s="1"/>
      <c r="S24" s="1"/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12</v>
      </c>
      <c r="BE24" s="1" t="s">
        <v>12</v>
      </c>
      <c r="BF24" s="1" t="s">
        <v>13</v>
      </c>
      <c r="BG24" s="1" t="s">
        <v>3</v>
      </c>
      <c r="BH24" s="1" t="s">
        <v>13</v>
      </c>
      <c r="BI24" s="1" t="s">
        <v>12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12</v>
      </c>
      <c r="BO24" s="1" t="s">
        <v>648</v>
      </c>
      <c r="BP24" s="1" t="s">
        <v>14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B32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1. Демонтажные работы</v>
      </c>
      <c r="H26" s="2"/>
      <c r="I26" s="2"/>
      <c r="J26" s="2"/>
      <c r="K26" s="2"/>
      <c r="L26" s="2"/>
      <c r="M26" s="2"/>
      <c r="N26" s="2"/>
      <c r="O26" s="2">
        <f t="shared" ref="O26:AT26" si="15">O32</f>
        <v>623</v>
      </c>
      <c r="P26" s="2">
        <f t="shared" si="15"/>
        <v>0</v>
      </c>
      <c r="Q26" s="2">
        <f t="shared" si="15"/>
        <v>575</v>
      </c>
      <c r="R26" s="2">
        <f t="shared" si="15"/>
        <v>40</v>
      </c>
      <c r="S26" s="2">
        <f t="shared" si="15"/>
        <v>48</v>
      </c>
      <c r="T26" s="2">
        <f t="shared" si="15"/>
        <v>0</v>
      </c>
      <c r="U26" s="2">
        <f t="shared" si="15"/>
        <v>6.48</v>
      </c>
      <c r="V26" s="2">
        <f t="shared" si="15"/>
        <v>3.52</v>
      </c>
      <c r="W26" s="2">
        <f t="shared" si="15"/>
        <v>0</v>
      </c>
      <c r="X26" s="2">
        <f t="shared" si="15"/>
        <v>92</v>
      </c>
      <c r="Y26" s="2">
        <f t="shared" si="15"/>
        <v>45</v>
      </c>
      <c r="Z26" s="2">
        <f t="shared" si="15"/>
        <v>0</v>
      </c>
      <c r="AA26" s="2">
        <f t="shared" si="15"/>
        <v>0</v>
      </c>
      <c r="AB26" s="2">
        <f t="shared" si="15"/>
        <v>623</v>
      </c>
      <c r="AC26" s="2">
        <f t="shared" si="15"/>
        <v>0</v>
      </c>
      <c r="AD26" s="2">
        <f t="shared" si="15"/>
        <v>575</v>
      </c>
      <c r="AE26" s="2">
        <f t="shared" si="15"/>
        <v>40</v>
      </c>
      <c r="AF26" s="2">
        <f t="shared" si="15"/>
        <v>48</v>
      </c>
      <c r="AG26" s="2">
        <f t="shared" si="15"/>
        <v>0</v>
      </c>
      <c r="AH26" s="2">
        <f t="shared" si="15"/>
        <v>6.48</v>
      </c>
      <c r="AI26" s="2">
        <f t="shared" si="15"/>
        <v>3.52</v>
      </c>
      <c r="AJ26" s="2">
        <f t="shared" si="15"/>
        <v>0</v>
      </c>
      <c r="AK26" s="2">
        <f t="shared" si="15"/>
        <v>92</v>
      </c>
      <c r="AL26" s="2">
        <f t="shared" si="15"/>
        <v>45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760</v>
      </c>
      <c r="AS26" s="2">
        <f t="shared" si="15"/>
        <v>760</v>
      </c>
      <c r="AT26" s="2">
        <f t="shared" si="15"/>
        <v>0</v>
      </c>
      <c r="AU26" s="2">
        <f t="shared" ref="AU26:BZ26" si="16">AU32</f>
        <v>0</v>
      </c>
      <c r="AV26" s="2">
        <f t="shared" si="16"/>
        <v>0</v>
      </c>
      <c r="AW26" s="2">
        <f t="shared" si="16"/>
        <v>0</v>
      </c>
      <c r="AX26" s="2">
        <f t="shared" si="16"/>
        <v>0</v>
      </c>
      <c r="AY26" s="2">
        <f t="shared" si="16"/>
        <v>0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61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CA32</f>
        <v>760</v>
      </c>
      <c r="CB26" s="2">
        <f t="shared" si="17"/>
        <v>760</v>
      </c>
      <c r="CC26" s="2">
        <f t="shared" si="17"/>
        <v>0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61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DG32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EM32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FS32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ROW(SmtRes!A4)</f>
        <v>4</v>
      </c>
      <c r="D28">
        <f>ROW(EtalonRes!A4)</f>
        <v>4</v>
      </c>
      <c r="E28" t="s">
        <v>17</v>
      </c>
      <c r="F28" t="s">
        <v>18</v>
      </c>
      <c r="G28" t="s">
        <v>19</v>
      </c>
      <c r="H28" t="s">
        <v>20</v>
      </c>
      <c r="I28">
        <f>ROUND(8,4)</f>
        <v>8</v>
      </c>
      <c r="J28">
        <v>0</v>
      </c>
      <c r="O28">
        <f>ROUND(CP28,0)</f>
        <v>562</v>
      </c>
      <c r="P28">
        <f>ROUND(CQ28*I28,0)</f>
        <v>0</v>
      </c>
      <c r="Q28">
        <f>ROUND(CR28*I28,0)</f>
        <v>514</v>
      </c>
      <c r="R28">
        <f>ROUND(CS28*I28,0)</f>
        <v>40</v>
      </c>
      <c r="S28">
        <f>ROUND(CT28*I28,0)</f>
        <v>48</v>
      </c>
      <c r="T28">
        <f>ROUND(CU28*I28,0)</f>
        <v>0</v>
      </c>
      <c r="U28">
        <f>CV28*I28</f>
        <v>6.48</v>
      </c>
      <c r="V28">
        <f>CW28*I28</f>
        <v>3.52</v>
      </c>
      <c r="W28">
        <f>ROUND(CX28*I28,0)</f>
        <v>0</v>
      </c>
      <c r="X28">
        <f t="shared" ref="X28:Y30" si="21">ROUND(CY28,0)</f>
        <v>92</v>
      </c>
      <c r="Y28">
        <f t="shared" si="21"/>
        <v>45</v>
      </c>
      <c r="AA28">
        <v>50333811</v>
      </c>
      <c r="AB28">
        <f>ROUND((AC28+AD28+AF28),1)</f>
        <v>70.3</v>
      </c>
      <c r="AC28">
        <f>ROUND((ES28),1)</f>
        <v>0</v>
      </c>
      <c r="AD28">
        <f>ROUND((((ET28)-(EU28))+AE28),1)</f>
        <v>64.3</v>
      </c>
      <c r="AE28">
        <f>ROUND((EU28),1)</f>
        <v>5</v>
      </c>
      <c r="AF28">
        <f>ROUND((EV28),1)</f>
        <v>6</v>
      </c>
      <c r="AG28">
        <f>ROUND((AP28),1)</f>
        <v>0</v>
      </c>
      <c r="AH28">
        <f t="shared" ref="AH28:AI30" si="22">(EW28)</f>
        <v>0.81</v>
      </c>
      <c r="AI28">
        <f t="shared" si="22"/>
        <v>0.44</v>
      </c>
      <c r="AJ28">
        <f>(AS28)</f>
        <v>0</v>
      </c>
      <c r="AK28">
        <v>70.3</v>
      </c>
      <c r="AL28">
        <v>0</v>
      </c>
      <c r="AM28">
        <v>64.319999999999993</v>
      </c>
      <c r="AN28">
        <v>5.01</v>
      </c>
      <c r="AO28">
        <v>5.98</v>
      </c>
      <c r="AP28">
        <v>0</v>
      </c>
      <c r="AQ28">
        <v>0.81</v>
      </c>
      <c r="AR28">
        <v>0.44</v>
      </c>
      <c r="AS28">
        <v>0</v>
      </c>
      <c r="AT28">
        <v>105</v>
      </c>
      <c r="AU28">
        <v>51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21</v>
      </c>
      <c r="BM28">
        <v>33001</v>
      </c>
      <c r="BN28">
        <v>0</v>
      </c>
      <c r="BO28" t="s">
        <v>3</v>
      </c>
      <c r="BP28">
        <v>0</v>
      </c>
      <c r="BQ28">
        <v>2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105</v>
      </c>
      <c r="CA28">
        <v>60</v>
      </c>
      <c r="CE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>(P28+Q28+S28)</f>
        <v>562</v>
      </c>
      <c r="CQ28">
        <f>AC28*BC28</f>
        <v>0</v>
      </c>
      <c r="CR28">
        <f>AD28*BB28</f>
        <v>64.3</v>
      </c>
      <c r="CS28">
        <f>AE28*BS28</f>
        <v>5</v>
      </c>
      <c r="CT28">
        <f>AF28*BA28</f>
        <v>6</v>
      </c>
      <c r="CU28">
        <f t="shared" ref="CU28:CX30" si="23">AG28</f>
        <v>0</v>
      </c>
      <c r="CV28">
        <f t="shared" si="23"/>
        <v>0.81</v>
      </c>
      <c r="CW28">
        <f t="shared" si="23"/>
        <v>0.44</v>
      </c>
      <c r="CX28">
        <f t="shared" si="23"/>
        <v>0</v>
      </c>
      <c r="CY28">
        <f>(((S28+R28)*AT28)/100)</f>
        <v>92.4</v>
      </c>
      <c r="CZ28">
        <f>(((S28+R28)*AU28)/100)</f>
        <v>44.88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1013</v>
      </c>
      <c r="DV28" t="s">
        <v>20</v>
      </c>
      <c r="DW28" t="s">
        <v>20</v>
      </c>
      <c r="DX28">
        <v>1</v>
      </c>
      <c r="EE28">
        <v>48752270</v>
      </c>
      <c r="EF28">
        <v>2</v>
      </c>
      <c r="EG28" t="s">
        <v>22</v>
      </c>
      <c r="EH28">
        <v>0</v>
      </c>
      <c r="EI28" t="s">
        <v>3</v>
      </c>
      <c r="EJ28">
        <v>1</v>
      </c>
      <c r="EK28">
        <v>33001</v>
      </c>
      <c r="EL28" t="s">
        <v>23</v>
      </c>
      <c r="EM28" t="s">
        <v>24</v>
      </c>
      <c r="EO28" t="s">
        <v>3</v>
      </c>
      <c r="EQ28">
        <v>131072</v>
      </c>
      <c r="ER28">
        <v>70.3</v>
      </c>
      <c r="ES28">
        <v>0</v>
      </c>
      <c r="ET28">
        <v>64.319999999999993</v>
      </c>
      <c r="EU28">
        <v>5.01</v>
      </c>
      <c r="EV28">
        <v>5.98</v>
      </c>
      <c r="EW28">
        <v>0.81</v>
      </c>
      <c r="EX28">
        <v>0.44</v>
      </c>
      <c r="EY28">
        <v>0</v>
      </c>
      <c r="FQ28">
        <v>0</v>
      </c>
      <c r="FR28">
        <f>ROUND(IF(AND(BH28=3,BI28=3),P28,0),0)</f>
        <v>0</v>
      </c>
      <c r="FS28">
        <v>0</v>
      </c>
      <c r="FU28" t="s">
        <v>25</v>
      </c>
      <c r="FX28">
        <v>105</v>
      </c>
      <c r="FY28">
        <v>51</v>
      </c>
      <c r="GA28" t="s">
        <v>3</v>
      </c>
      <c r="GD28">
        <v>1</v>
      </c>
      <c r="GF28">
        <v>324220755</v>
      </c>
      <c r="GG28">
        <v>2</v>
      </c>
      <c r="GH28">
        <v>1</v>
      </c>
      <c r="GI28">
        <v>-2</v>
      </c>
      <c r="GJ28">
        <v>0</v>
      </c>
      <c r="GK28">
        <v>0</v>
      </c>
      <c r="GL28">
        <f>ROUND(IF(AND(BH28=3,BI28=3,FS28&lt;&gt;0),P28,0),0)</f>
        <v>0</v>
      </c>
      <c r="GM28">
        <f>ROUND(O28+X28+Y28,0)+GX28</f>
        <v>699</v>
      </c>
      <c r="GN28">
        <f>IF(OR(BI28=0,BI28=1),ROUND(O28+X28+Y28,0),0)</f>
        <v>699</v>
      </c>
      <c r="GO28">
        <f>IF(BI28=2,ROUND(O28+X28+Y28,0),0)</f>
        <v>0</v>
      </c>
      <c r="GP28">
        <f>IF(BI28=4,ROUND(O28+X28+Y28,0)+GX28,0)</f>
        <v>0</v>
      </c>
      <c r="GR28">
        <v>0</v>
      </c>
      <c r="GS28">
        <v>3</v>
      </c>
      <c r="GT28">
        <v>0</v>
      </c>
      <c r="GU28" t="s">
        <v>3</v>
      </c>
      <c r="GV28">
        <f>ROUND((GT28),1)</f>
        <v>0</v>
      </c>
      <c r="GW28">
        <v>1</v>
      </c>
      <c r="GX28">
        <f>ROUND(HC28*I28,0)</f>
        <v>0</v>
      </c>
      <c r="HA28">
        <v>0</v>
      </c>
      <c r="HB28">
        <v>0</v>
      </c>
      <c r="HC28">
        <f>GV28*GW28</f>
        <v>0</v>
      </c>
      <c r="IK28">
        <v>0</v>
      </c>
    </row>
    <row r="29" spans="1:245" x14ac:dyDescent="0.2">
      <c r="A29">
        <v>17</v>
      </c>
      <c r="B29">
        <v>1</v>
      </c>
      <c r="E29" t="s">
        <v>26</v>
      </c>
      <c r="F29" t="s">
        <v>27</v>
      </c>
      <c r="G29" t="s">
        <v>28</v>
      </c>
      <c r="H29" t="s">
        <v>29</v>
      </c>
      <c r="I29">
        <f>ROUND(I28*0.75,4)</f>
        <v>6</v>
      </c>
      <c r="J29">
        <v>0</v>
      </c>
      <c r="O29">
        <f>ROUND(CP29,0)</f>
        <v>21</v>
      </c>
      <c r="P29">
        <f>ROUND(CQ29*I29,0)</f>
        <v>0</v>
      </c>
      <c r="Q29">
        <f>ROUND(CR29*I29,0)</f>
        <v>21</v>
      </c>
      <c r="R29">
        <f>ROUND(CS29*I29,0)</f>
        <v>0</v>
      </c>
      <c r="S29">
        <f>ROUND(CT29*I29,0)</f>
        <v>0</v>
      </c>
      <c r="T29">
        <f>ROUND(CU29*I29,0)</f>
        <v>0</v>
      </c>
      <c r="U29">
        <f>CV29*I29</f>
        <v>0</v>
      </c>
      <c r="V29">
        <f>CW29*I29</f>
        <v>0</v>
      </c>
      <c r="W29">
        <f>ROUND(CX29*I29,0)</f>
        <v>0</v>
      </c>
      <c r="X29">
        <f t="shared" si="21"/>
        <v>0</v>
      </c>
      <c r="Y29">
        <f t="shared" si="21"/>
        <v>0</v>
      </c>
      <c r="AA29">
        <v>50333811</v>
      </c>
      <c r="AB29">
        <f>ROUND((AC29+AD29+AF29),1)</f>
        <v>3.5</v>
      </c>
      <c r="AC29">
        <f>ROUND((ES29),1)</f>
        <v>0</v>
      </c>
      <c r="AD29">
        <f>ROUND(((ET29)+ROUND(((EU29)*1.6),2)),1)</f>
        <v>3.5</v>
      </c>
      <c r="AE29">
        <f>ROUND(((EU29)+ROUND(((EU29)*1.6),2)),1)</f>
        <v>0</v>
      </c>
      <c r="AF29">
        <f>ROUND(((EV29)+ROUND(((EV29)*1.6),2)),1)</f>
        <v>0</v>
      </c>
      <c r="AG29">
        <f>ROUND((AP29),1)</f>
        <v>0</v>
      </c>
      <c r="AH29">
        <f t="shared" si="22"/>
        <v>0</v>
      </c>
      <c r="AI29">
        <f t="shared" si="22"/>
        <v>0</v>
      </c>
      <c r="AJ29">
        <f>(AS29)</f>
        <v>0</v>
      </c>
      <c r="AK29">
        <v>3.52</v>
      </c>
      <c r="AL29">
        <v>0</v>
      </c>
      <c r="AM29">
        <v>3.52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1</v>
      </c>
      <c r="BJ29" t="s">
        <v>30</v>
      </c>
      <c r="BM29">
        <v>700004</v>
      </c>
      <c r="BN29">
        <v>0</v>
      </c>
      <c r="BO29" t="s">
        <v>3</v>
      </c>
      <c r="BP29">
        <v>0</v>
      </c>
      <c r="BQ29">
        <v>19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0</v>
      </c>
      <c r="CA29">
        <v>0</v>
      </c>
      <c r="CE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>(P29+Q29+S29)</f>
        <v>21</v>
      </c>
      <c r="CQ29">
        <f>AC29*BC29</f>
        <v>0</v>
      </c>
      <c r="CR29">
        <f>AD29*BB29</f>
        <v>3.5</v>
      </c>
      <c r="CS29">
        <f>AE29*BS29</f>
        <v>0</v>
      </c>
      <c r="CT29">
        <f>AF29*BA29</f>
        <v>0</v>
      </c>
      <c r="CU29">
        <f t="shared" si="23"/>
        <v>0</v>
      </c>
      <c r="CV29">
        <f t="shared" si="23"/>
        <v>0</v>
      </c>
      <c r="CW29">
        <f t="shared" si="23"/>
        <v>0</v>
      </c>
      <c r="CX29">
        <f t="shared" si="23"/>
        <v>0</v>
      </c>
      <c r="CY29">
        <f>(((S29+R29)*AT29)/100)</f>
        <v>0</v>
      </c>
      <c r="CZ29">
        <f>(((S29+R29)*AU29)/100)</f>
        <v>0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1013</v>
      </c>
      <c r="DV29" t="s">
        <v>29</v>
      </c>
      <c r="DW29" t="s">
        <v>29</v>
      </c>
      <c r="DX29">
        <v>1</v>
      </c>
      <c r="EE29">
        <v>48752403</v>
      </c>
      <c r="EF29">
        <v>19</v>
      </c>
      <c r="EG29" t="s">
        <v>31</v>
      </c>
      <c r="EH29">
        <v>0</v>
      </c>
      <c r="EI29" t="s">
        <v>3</v>
      </c>
      <c r="EJ29">
        <v>1</v>
      </c>
      <c r="EK29">
        <v>700004</v>
      </c>
      <c r="EL29" t="s">
        <v>32</v>
      </c>
      <c r="EM29" t="s">
        <v>33</v>
      </c>
      <c r="EO29" t="s">
        <v>3</v>
      </c>
      <c r="EQ29">
        <v>131072</v>
      </c>
      <c r="ER29">
        <v>3.52</v>
      </c>
      <c r="ES29">
        <v>0</v>
      </c>
      <c r="ET29">
        <v>3.52</v>
      </c>
      <c r="EU29">
        <v>0</v>
      </c>
      <c r="EV29">
        <v>0</v>
      </c>
      <c r="EW29">
        <v>0</v>
      </c>
      <c r="EX29">
        <v>0</v>
      </c>
      <c r="EY29">
        <v>0</v>
      </c>
      <c r="FQ29">
        <v>0</v>
      </c>
      <c r="FR29">
        <f>ROUND(IF(AND(BH29=3,BI29=3),P29,0),0)</f>
        <v>0</v>
      </c>
      <c r="FS29">
        <v>0</v>
      </c>
      <c r="FX29">
        <v>0</v>
      </c>
      <c r="FY29">
        <v>0</v>
      </c>
      <c r="GA29" t="s">
        <v>3</v>
      </c>
      <c r="GD29">
        <v>1</v>
      </c>
      <c r="GF29">
        <v>1664035000</v>
      </c>
      <c r="GG29">
        <v>2</v>
      </c>
      <c r="GH29">
        <v>1</v>
      </c>
      <c r="GI29">
        <v>-2</v>
      </c>
      <c r="GJ29">
        <v>0</v>
      </c>
      <c r="GK29">
        <v>0</v>
      </c>
      <c r="GL29">
        <f>ROUND(IF(AND(BH29=3,BI29=3,FS29&lt;&gt;0),P29,0),0)</f>
        <v>0</v>
      </c>
      <c r="GM29">
        <f>ROUND(O29+X29+Y29,0)+GX29</f>
        <v>21</v>
      </c>
      <c r="GN29">
        <f>IF(OR(BI29=0,BI29=1),ROUND(O29+X29+Y29,0),0)</f>
        <v>21</v>
      </c>
      <c r="GO29">
        <f>IF(BI29=2,ROUND(O29+X29+Y29,0),0)</f>
        <v>0</v>
      </c>
      <c r="GP29">
        <f>IF(BI29=4,ROUND(O29+X29+Y29,0)+GX29,0)</f>
        <v>0</v>
      </c>
      <c r="GR29">
        <v>0</v>
      </c>
      <c r="GS29">
        <v>3</v>
      </c>
      <c r="GT29">
        <v>0</v>
      </c>
      <c r="GU29" t="s">
        <v>3</v>
      </c>
      <c r="GV29">
        <f>ROUND((GT29),1)</f>
        <v>0</v>
      </c>
      <c r="GW29">
        <v>1</v>
      </c>
      <c r="GX29">
        <f>ROUND(HC29*I29,0)</f>
        <v>0</v>
      </c>
      <c r="HA29">
        <v>0</v>
      </c>
      <c r="HB29">
        <v>0</v>
      </c>
      <c r="HC29">
        <f>GV29*GW29</f>
        <v>0</v>
      </c>
      <c r="HD29">
        <f>GM29</f>
        <v>21</v>
      </c>
      <c r="IK29">
        <v>0</v>
      </c>
    </row>
    <row r="30" spans="1:245" x14ac:dyDescent="0.2">
      <c r="A30">
        <v>17</v>
      </c>
      <c r="B30">
        <v>1</v>
      </c>
      <c r="E30" t="s">
        <v>34</v>
      </c>
      <c r="F30" t="s">
        <v>35</v>
      </c>
      <c r="G30" t="s">
        <v>36</v>
      </c>
      <c r="H30" t="s">
        <v>29</v>
      </c>
      <c r="I30">
        <f>ROUND(I29,4)</f>
        <v>6</v>
      </c>
      <c r="J30">
        <v>0</v>
      </c>
      <c r="O30">
        <f>ROUND(CP30,0)</f>
        <v>40</v>
      </c>
      <c r="P30">
        <f>ROUND(CQ30*I30,0)</f>
        <v>0</v>
      </c>
      <c r="Q30">
        <f>ROUND(CR30*I30,0)</f>
        <v>40</v>
      </c>
      <c r="R30">
        <f>ROUND(CS30*I30,0)</f>
        <v>0</v>
      </c>
      <c r="S30">
        <f>ROUND(CT30*I30,0)</f>
        <v>0</v>
      </c>
      <c r="T30">
        <f>ROUND(CU30*I30,0)</f>
        <v>0</v>
      </c>
      <c r="U30">
        <f>CV30*I30</f>
        <v>0</v>
      </c>
      <c r="V30">
        <f>CW30*I30</f>
        <v>0</v>
      </c>
      <c r="W30">
        <f>ROUND(CX30*I30,0)</f>
        <v>0</v>
      </c>
      <c r="X30">
        <f t="shared" si="21"/>
        <v>0</v>
      </c>
      <c r="Y30">
        <f t="shared" si="21"/>
        <v>0</v>
      </c>
      <c r="AA30">
        <v>50333811</v>
      </c>
      <c r="AB30">
        <f>ROUND((AC30+AD30+AF30),1)</f>
        <v>6.7</v>
      </c>
      <c r="AC30">
        <f>ROUND((ES30),1)</f>
        <v>0</v>
      </c>
      <c r="AD30">
        <f>ROUND(((ET30)+ROUND(((EU30)*1.85),2)),1)</f>
        <v>6.7</v>
      </c>
      <c r="AE30">
        <f>ROUND(((EU30)+ROUND(((EU30)*1.85),2)),1)</f>
        <v>0</v>
      </c>
      <c r="AF30">
        <f>ROUND(((EV30)+ROUND(((EV30)*1.85),2)),1)</f>
        <v>0</v>
      </c>
      <c r="AG30">
        <f>ROUND((AP30),1)</f>
        <v>0</v>
      </c>
      <c r="AH30">
        <f t="shared" si="22"/>
        <v>0</v>
      </c>
      <c r="AI30">
        <f t="shared" si="22"/>
        <v>0</v>
      </c>
      <c r="AJ30">
        <f>(AS30)</f>
        <v>0</v>
      </c>
      <c r="AK30">
        <v>6.65</v>
      </c>
      <c r="AL30">
        <v>0</v>
      </c>
      <c r="AM30">
        <v>6.65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1</v>
      </c>
      <c r="BJ30" t="s">
        <v>37</v>
      </c>
      <c r="BM30">
        <v>700001</v>
      </c>
      <c r="BN30">
        <v>0</v>
      </c>
      <c r="BO30" t="s">
        <v>3</v>
      </c>
      <c r="BP30">
        <v>0</v>
      </c>
      <c r="BQ30">
        <v>10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0</v>
      </c>
      <c r="CA30">
        <v>0</v>
      </c>
      <c r="CE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>(P30+Q30+S30)</f>
        <v>40</v>
      </c>
      <c r="CQ30">
        <f>AC30*BC30</f>
        <v>0</v>
      </c>
      <c r="CR30">
        <f>AD30*BB30</f>
        <v>6.7</v>
      </c>
      <c r="CS30">
        <f>AE30*BS30</f>
        <v>0</v>
      </c>
      <c r="CT30">
        <f>AF30*BA30</f>
        <v>0</v>
      </c>
      <c r="CU30">
        <f t="shared" si="23"/>
        <v>0</v>
      </c>
      <c r="CV30">
        <f t="shared" si="23"/>
        <v>0</v>
      </c>
      <c r="CW30">
        <f t="shared" si="23"/>
        <v>0</v>
      </c>
      <c r="CX30">
        <f t="shared" si="23"/>
        <v>0</v>
      </c>
      <c r="CY30">
        <f>(((S30+R30)*AT30)/100)</f>
        <v>0</v>
      </c>
      <c r="CZ30">
        <f>(((S30+R30)*AU30)/100)</f>
        <v>0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1013</v>
      </c>
      <c r="DV30" t="s">
        <v>29</v>
      </c>
      <c r="DW30" t="s">
        <v>29</v>
      </c>
      <c r="DX30">
        <v>1</v>
      </c>
      <c r="EE30">
        <v>48752153</v>
      </c>
      <c r="EF30">
        <v>10</v>
      </c>
      <c r="EG30" t="s">
        <v>38</v>
      </c>
      <c r="EH30">
        <v>0</v>
      </c>
      <c r="EI30" t="s">
        <v>3</v>
      </c>
      <c r="EJ30">
        <v>1</v>
      </c>
      <c r="EK30">
        <v>700001</v>
      </c>
      <c r="EL30" t="s">
        <v>39</v>
      </c>
      <c r="EM30" t="s">
        <v>40</v>
      </c>
      <c r="EO30" t="s">
        <v>3</v>
      </c>
      <c r="EQ30">
        <v>131072</v>
      </c>
      <c r="ER30">
        <v>6.65</v>
      </c>
      <c r="ES30">
        <v>0</v>
      </c>
      <c r="ET30">
        <v>6.65</v>
      </c>
      <c r="EU30">
        <v>0</v>
      </c>
      <c r="EV30">
        <v>0</v>
      </c>
      <c r="EW30">
        <v>0</v>
      </c>
      <c r="EX30">
        <v>0</v>
      </c>
      <c r="EY30">
        <v>0</v>
      </c>
      <c r="FQ30">
        <v>0</v>
      </c>
      <c r="FR30">
        <f>ROUND(IF(AND(BH30=3,BI30=3),P30,0),0)</f>
        <v>0</v>
      </c>
      <c r="FS30">
        <v>0</v>
      </c>
      <c r="FX30">
        <v>0</v>
      </c>
      <c r="FY30">
        <v>0</v>
      </c>
      <c r="GA30" t="s">
        <v>3</v>
      </c>
      <c r="GD30">
        <v>1</v>
      </c>
      <c r="GF30">
        <v>-811322024</v>
      </c>
      <c r="GG30">
        <v>2</v>
      </c>
      <c r="GH30">
        <v>1</v>
      </c>
      <c r="GI30">
        <v>-2</v>
      </c>
      <c r="GJ30">
        <v>0</v>
      </c>
      <c r="GK30">
        <v>0</v>
      </c>
      <c r="GL30">
        <f>ROUND(IF(AND(BH30=3,BI30=3,FS30&lt;&gt;0),P30,0),0)</f>
        <v>0</v>
      </c>
      <c r="GM30">
        <f>ROUND(O30+X30+Y30,0)+GX30</f>
        <v>40</v>
      </c>
      <c r="GN30">
        <f>IF(OR(BI30=0,BI30=1),ROUND(O30+X30+Y30,0),0)</f>
        <v>40</v>
      </c>
      <c r="GO30">
        <f>IF(BI30=2,ROUND(O30+X30+Y30,0),0)</f>
        <v>0</v>
      </c>
      <c r="GP30">
        <f>IF(BI30=4,ROUND(O30+X30+Y30,0)+GX30,0)</f>
        <v>0</v>
      </c>
      <c r="GR30">
        <v>0</v>
      </c>
      <c r="GS30">
        <v>3</v>
      </c>
      <c r="GT30">
        <v>0</v>
      </c>
      <c r="GU30" t="s">
        <v>3</v>
      </c>
      <c r="GV30">
        <f>ROUND((GT30),1)</f>
        <v>0</v>
      </c>
      <c r="GW30">
        <v>1</v>
      </c>
      <c r="GX30">
        <f>ROUND(HC30*I30,0)</f>
        <v>0</v>
      </c>
      <c r="HA30">
        <v>0</v>
      </c>
      <c r="HB30">
        <v>0</v>
      </c>
      <c r="HC30">
        <f>GV30*GW30</f>
        <v>0</v>
      </c>
      <c r="HD30">
        <f>GM30</f>
        <v>40</v>
      </c>
      <c r="IK30">
        <v>0</v>
      </c>
    </row>
    <row r="32" spans="1:245" x14ac:dyDescent="0.2">
      <c r="A32" s="2">
        <v>51</v>
      </c>
      <c r="B32" s="2">
        <f>B24</f>
        <v>1</v>
      </c>
      <c r="C32" s="2">
        <f>A24</f>
        <v>4</v>
      </c>
      <c r="D32" s="2">
        <f>ROW(A24)</f>
        <v>24</v>
      </c>
      <c r="E32" s="2"/>
      <c r="F32" s="2" t="str">
        <f>IF(F24&lt;&gt;"",F24,"")</f>
        <v>Новый раздел</v>
      </c>
      <c r="G32" s="2" t="str">
        <f>IF(G24&lt;&gt;"",G24,"")</f>
        <v>1. Демонтажные работы</v>
      </c>
      <c r="H32" s="2">
        <v>0</v>
      </c>
      <c r="I32" s="2"/>
      <c r="J32" s="2"/>
      <c r="K32" s="2"/>
      <c r="L32" s="2"/>
      <c r="M32" s="2"/>
      <c r="N32" s="2"/>
      <c r="O32" s="2">
        <f t="shared" ref="O32:T32" si="24">ROUND(AB32,0)</f>
        <v>623</v>
      </c>
      <c r="P32" s="2">
        <f t="shared" si="24"/>
        <v>0</v>
      </c>
      <c r="Q32" s="2">
        <f t="shared" si="24"/>
        <v>575</v>
      </c>
      <c r="R32" s="2">
        <f t="shared" si="24"/>
        <v>40</v>
      </c>
      <c r="S32" s="2">
        <f t="shared" si="24"/>
        <v>48</v>
      </c>
      <c r="T32" s="2">
        <f t="shared" si="24"/>
        <v>0</v>
      </c>
      <c r="U32" s="2">
        <f>AH32</f>
        <v>6.48</v>
      </c>
      <c r="V32" s="2">
        <f>AI32</f>
        <v>3.52</v>
      </c>
      <c r="W32" s="2">
        <f>ROUND(AJ32,0)</f>
        <v>0</v>
      </c>
      <c r="X32" s="2">
        <f>ROUND(AK32,0)</f>
        <v>92</v>
      </c>
      <c r="Y32" s="2">
        <f>ROUND(AL32,0)</f>
        <v>45</v>
      </c>
      <c r="Z32" s="2"/>
      <c r="AA32" s="2"/>
      <c r="AB32" s="2">
        <f>ROUND(SUMIF(AA28:AA30,"=50333811",O28:O30),0)</f>
        <v>623</v>
      </c>
      <c r="AC32" s="2">
        <f>ROUND(SUMIF(AA28:AA30,"=50333811",P28:P30),0)</f>
        <v>0</v>
      </c>
      <c r="AD32" s="2">
        <f>ROUND(SUMIF(AA28:AA30,"=50333811",Q28:Q30),0)</f>
        <v>575</v>
      </c>
      <c r="AE32" s="2">
        <f>ROUND(SUMIF(AA28:AA30,"=50333811",R28:R30),0)</f>
        <v>40</v>
      </c>
      <c r="AF32" s="2">
        <f>ROUND(SUMIF(AA28:AA30,"=50333811",S28:S30),0)</f>
        <v>48</v>
      </c>
      <c r="AG32" s="2">
        <f>ROUND(SUMIF(AA28:AA30,"=50333811",T28:T30),0)</f>
        <v>0</v>
      </c>
      <c r="AH32" s="2">
        <f>SUMIF(AA28:AA30,"=50333811",U28:U30)</f>
        <v>6.48</v>
      </c>
      <c r="AI32" s="2">
        <f>SUMIF(AA28:AA30,"=50333811",V28:V30)</f>
        <v>3.52</v>
      </c>
      <c r="AJ32" s="2">
        <f>ROUND(SUMIF(AA28:AA30,"=50333811",W28:W30),0)</f>
        <v>0</v>
      </c>
      <c r="AK32" s="2">
        <f>ROUND(SUMIF(AA28:AA30,"=50333811",X28:X30),0)</f>
        <v>92</v>
      </c>
      <c r="AL32" s="2">
        <f>ROUND(SUMIF(AA28:AA30,"=50333811",Y28:Y30),0)</f>
        <v>45</v>
      </c>
      <c r="AM32" s="2"/>
      <c r="AN32" s="2"/>
      <c r="AO32" s="2">
        <f t="shared" ref="AO32:BD32" si="25">ROUND(BX32,0)</f>
        <v>0</v>
      </c>
      <c r="AP32" s="2">
        <f t="shared" si="25"/>
        <v>0</v>
      </c>
      <c r="AQ32" s="2">
        <f t="shared" si="25"/>
        <v>0</v>
      </c>
      <c r="AR32" s="2">
        <f t="shared" si="25"/>
        <v>760</v>
      </c>
      <c r="AS32" s="2">
        <f t="shared" si="25"/>
        <v>760</v>
      </c>
      <c r="AT32" s="2">
        <f t="shared" si="25"/>
        <v>0</v>
      </c>
      <c r="AU32" s="2">
        <f t="shared" si="25"/>
        <v>0</v>
      </c>
      <c r="AV32" s="2">
        <f t="shared" si="25"/>
        <v>0</v>
      </c>
      <c r="AW32" s="2">
        <f t="shared" si="25"/>
        <v>0</v>
      </c>
      <c r="AX32" s="2">
        <f t="shared" si="25"/>
        <v>0</v>
      </c>
      <c r="AY32" s="2">
        <f t="shared" si="25"/>
        <v>0</v>
      </c>
      <c r="AZ32" s="2">
        <f t="shared" si="25"/>
        <v>0</v>
      </c>
      <c r="BA32" s="2">
        <f t="shared" si="25"/>
        <v>0</v>
      </c>
      <c r="BB32" s="2">
        <f t="shared" si="25"/>
        <v>0</v>
      </c>
      <c r="BC32" s="2">
        <f t="shared" si="25"/>
        <v>0</v>
      </c>
      <c r="BD32" s="2">
        <f t="shared" si="25"/>
        <v>61</v>
      </c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>
        <f>ROUND(SUMIF(AA28:AA30,"=50333811",FQ28:FQ30),0)</f>
        <v>0</v>
      </c>
      <c r="BY32" s="2">
        <f>ROUND(SUMIF(AA28:AA30,"=50333811",FR28:FR30),0)</f>
        <v>0</v>
      </c>
      <c r="BZ32" s="2">
        <f>ROUND(SUMIF(AA28:AA30,"=50333811",GL28:GL30),0)</f>
        <v>0</v>
      </c>
      <c r="CA32" s="2">
        <f>ROUND(SUMIF(AA28:AA30,"=50333811",GM28:GM30),0)</f>
        <v>760</v>
      </c>
      <c r="CB32" s="2">
        <f>ROUND(SUMIF(AA28:AA30,"=50333811",GN28:GN30),0)</f>
        <v>760</v>
      </c>
      <c r="CC32" s="2">
        <f>ROUND(SUMIF(AA28:AA30,"=50333811",GO28:GO30),0)</f>
        <v>0</v>
      </c>
      <c r="CD32" s="2">
        <f>ROUND(SUMIF(AA28:AA30,"=50333811",GP28:GP30),0)</f>
        <v>0</v>
      </c>
      <c r="CE32" s="2">
        <f>AC32-BX32</f>
        <v>0</v>
      </c>
      <c r="CF32" s="2">
        <f>AC32-BY32</f>
        <v>0</v>
      </c>
      <c r="CG32" s="2">
        <f>BX32-BZ32</f>
        <v>0</v>
      </c>
      <c r="CH32" s="2">
        <f>AC32-BX32-BY32+BZ32</f>
        <v>0</v>
      </c>
      <c r="CI32" s="2">
        <f>BY32-BZ32</f>
        <v>0</v>
      </c>
      <c r="CJ32" s="2">
        <f>ROUND(SUMIF(AA28:AA30,"=50333811",GX28:GX30),0)</f>
        <v>0</v>
      </c>
      <c r="CK32" s="2">
        <f>ROUND(SUMIF(AA28:AA30,"=50333811",GY28:GY30),0)</f>
        <v>0</v>
      </c>
      <c r="CL32" s="2">
        <f>ROUND(SUMIF(AA28:AA30,"=50333811",GZ28:GZ30),0)</f>
        <v>0</v>
      </c>
      <c r="CM32" s="2">
        <f>ROUND(SUMIF(AA28:AA30,"=50333811",HD28:HD30),0)</f>
        <v>61</v>
      </c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>
        <v>0</v>
      </c>
    </row>
    <row r="34" spans="1:23" x14ac:dyDescent="0.2">
      <c r="A34" s="4">
        <v>50</v>
      </c>
      <c r="B34" s="4">
        <v>0</v>
      </c>
      <c r="C34" s="4">
        <v>0</v>
      </c>
      <c r="D34" s="4">
        <v>1</v>
      </c>
      <c r="E34" s="4">
        <v>201</v>
      </c>
      <c r="F34" s="4">
        <f>ROUND(Source!O32,O34)</f>
        <v>623</v>
      </c>
      <c r="G34" s="4" t="s">
        <v>41</v>
      </c>
      <c r="H34" s="4" t="s">
        <v>42</v>
      </c>
      <c r="I34" s="4"/>
      <c r="J34" s="4"/>
      <c r="K34" s="4">
        <v>201</v>
      </c>
      <c r="L34" s="4">
        <v>1</v>
      </c>
      <c r="M34" s="4">
        <v>3</v>
      </c>
      <c r="N34" s="4" t="s">
        <v>3</v>
      </c>
      <c r="O34" s="4">
        <v>0</v>
      </c>
      <c r="P34" s="4"/>
      <c r="Q34" s="4"/>
      <c r="R34" s="4"/>
      <c r="S34" s="4"/>
      <c r="T34" s="4"/>
      <c r="U34" s="4"/>
      <c r="V34" s="4"/>
      <c r="W34" s="4"/>
    </row>
    <row r="35" spans="1:23" x14ac:dyDescent="0.2">
      <c r="A35" s="4">
        <v>50</v>
      </c>
      <c r="B35" s="4">
        <v>0</v>
      </c>
      <c r="C35" s="4">
        <v>0</v>
      </c>
      <c r="D35" s="4">
        <v>1</v>
      </c>
      <c r="E35" s="4">
        <v>202</v>
      </c>
      <c r="F35" s="4">
        <f>ROUND(Source!P32,O35)</f>
        <v>0</v>
      </c>
      <c r="G35" s="4" t="s">
        <v>43</v>
      </c>
      <c r="H35" s="4" t="s">
        <v>44</v>
      </c>
      <c r="I35" s="4"/>
      <c r="J35" s="4"/>
      <c r="K35" s="4">
        <v>202</v>
      </c>
      <c r="L35" s="4">
        <v>2</v>
      </c>
      <c r="M35" s="4">
        <v>3</v>
      </c>
      <c r="N35" s="4" t="s">
        <v>3</v>
      </c>
      <c r="O35" s="4">
        <v>0</v>
      </c>
      <c r="P35" s="4"/>
      <c r="Q35" s="4"/>
      <c r="R35" s="4"/>
      <c r="S35" s="4"/>
      <c r="T35" s="4"/>
      <c r="U35" s="4"/>
      <c r="V35" s="4"/>
      <c r="W35" s="4"/>
    </row>
    <row r="36" spans="1:23" x14ac:dyDescent="0.2">
      <c r="A36" s="4">
        <v>50</v>
      </c>
      <c r="B36" s="4">
        <v>0</v>
      </c>
      <c r="C36" s="4">
        <v>0</v>
      </c>
      <c r="D36" s="4">
        <v>1</v>
      </c>
      <c r="E36" s="4">
        <v>222</v>
      </c>
      <c r="F36" s="4">
        <f>ROUND(Source!AO32,O36)</f>
        <v>0</v>
      </c>
      <c r="G36" s="4" t="s">
        <v>45</v>
      </c>
      <c r="H36" s="4" t="s">
        <v>46</v>
      </c>
      <c r="I36" s="4"/>
      <c r="J36" s="4"/>
      <c r="K36" s="4">
        <v>222</v>
      </c>
      <c r="L36" s="4">
        <v>3</v>
      </c>
      <c r="M36" s="4">
        <v>3</v>
      </c>
      <c r="N36" s="4" t="s">
        <v>3</v>
      </c>
      <c r="O36" s="4">
        <v>0</v>
      </c>
      <c r="P36" s="4"/>
      <c r="Q36" s="4"/>
      <c r="R36" s="4"/>
      <c r="S36" s="4"/>
      <c r="T36" s="4"/>
      <c r="U36" s="4"/>
      <c r="V36" s="4"/>
      <c r="W36" s="4"/>
    </row>
    <row r="37" spans="1:23" x14ac:dyDescent="0.2">
      <c r="A37" s="4">
        <v>50</v>
      </c>
      <c r="B37" s="4">
        <v>0</v>
      </c>
      <c r="C37" s="4">
        <v>0</v>
      </c>
      <c r="D37" s="4">
        <v>1</v>
      </c>
      <c r="E37" s="4">
        <v>225</v>
      </c>
      <c r="F37" s="4">
        <f>ROUND(Source!AV32,O37)</f>
        <v>0</v>
      </c>
      <c r="G37" s="4" t="s">
        <v>47</v>
      </c>
      <c r="H37" s="4" t="s">
        <v>48</v>
      </c>
      <c r="I37" s="4"/>
      <c r="J37" s="4"/>
      <c r="K37" s="4">
        <v>225</v>
      </c>
      <c r="L37" s="4">
        <v>4</v>
      </c>
      <c r="M37" s="4">
        <v>3</v>
      </c>
      <c r="N37" s="4" t="s">
        <v>3</v>
      </c>
      <c r="O37" s="4">
        <v>0</v>
      </c>
      <c r="P37" s="4"/>
      <c r="Q37" s="4"/>
      <c r="R37" s="4"/>
      <c r="S37" s="4"/>
      <c r="T37" s="4"/>
      <c r="U37" s="4"/>
      <c r="V37" s="4"/>
      <c r="W37" s="4"/>
    </row>
    <row r="38" spans="1:23" x14ac:dyDescent="0.2">
      <c r="A38" s="4">
        <v>50</v>
      </c>
      <c r="B38" s="4">
        <v>0</v>
      </c>
      <c r="C38" s="4">
        <v>0</v>
      </c>
      <c r="D38" s="4">
        <v>1</v>
      </c>
      <c r="E38" s="4">
        <v>226</v>
      </c>
      <c r="F38" s="4">
        <f>ROUND(Source!AW32,O38)</f>
        <v>0</v>
      </c>
      <c r="G38" s="4" t="s">
        <v>49</v>
      </c>
      <c r="H38" s="4" t="s">
        <v>50</v>
      </c>
      <c r="I38" s="4"/>
      <c r="J38" s="4"/>
      <c r="K38" s="4">
        <v>226</v>
      </c>
      <c r="L38" s="4">
        <v>5</v>
      </c>
      <c r="M38" s="4">
        <v>3</v>
      </c>
      <c r="N38" s="4" t="s">
        <v>3</v>
      </c>
      <c r="O38" s="4">
        <v>0</v>
      </c>
      <c r="P38" s="4"/>
      <c r="Q38" s="4"/>
      <c r="R38" s="4"/>
      <c r="S38" s="4"/>
      <c r="T38" s="4"/>
      <c r="U38" s="4"/>
      <c r="V38" s="4"/>
      <c r="W38" s="4"/>
    </row>
    <row r="39" spans="1:23" x14ac:dyDescent="0.2">
      <c r="A39" s="4">
        <v>50</v>
      </c>
      <c r="B39" s="4">
        <v>0</v>
      </c>
      <c r="C39" s="4">
        <v>0</v>
      </c>
      <c r="D39" s="4">
        <v>1</v>
      </c>
      <c r="E39" s="4">
        <v>227</v>
      </c>
      <c r="F39" s="4">
        <f>ROUND(Source!AX32,O39)</f>
        <v>0</v>
      </c>
      <c r="G39" s="4" t="s">
        <v>51</v>
      </c>
      <c r="H39" s="4" t="s">
        <v>52</v>
      </c>
      <c r="I39" s="4"/>
      <c r="J39" s="4"/>
      <c r="K39" s="4">
        <v>227</v>
      </c>
      <c r="L39" s="4">
        <v>6</v>
      </c>
      <c r="M39" s="4">
        <v>3</v>
      </c>
      <c r="N39" s="4" t="s">
        <v>3</v>
      </c>
      <c r="O39" s="4">
        <v>0</v>
      </c>
      <c r="P39" s="4"/>
      <c r="Q39" s="4"/>
      <c r="R39" s="4"/>
      <c r="S39" s="4"/>
      <c r="T39" s="4"/>
      <c r="U39" s="4"/>
      <c r="V39" s="4"/>
      <c r="W39" s="4"/>
    </row>
    <row r="40" spans="1:23" x14ac:dyDescent="0.2">
      <c r="A40" s="4">
        <v>50</v>
      </c>
      <c r="B40" s="4">
        <v>0</v>
      </c>
      <c r="C40" s="4">
        <v>0</v>
      </c>
      <c r="D40" s="4">
        <v>1</v>
      </c>
      <c r="E40" s="4">
        <v>228</v>
      </c>
      <c r="F40" s="4">
        <f>ROUND(Source!AY32,O40)</f>
        <v>0</v>
      </c>
      <c r="G40" s="4" t="s">
        <v>53</v>
      </c>
      <c r="H40" s="4" t="s">
        <v>54</v>
      </c>
      <c r="I40" s="4"/>
      <c r="J40" s="4"/>
      <c r="K40" s="4">
        <v>228</v>
      </c>
      <c r="L40" s="4">
        <v>7</v>
      </c>
      <c r="M40" s="4">
        <v>3</v>
      </c>
      <c r="N40" s="4" t="s">
        <v>3</v>
      </c>
      <c r="O40" s="4">
        <v>0</v>
      </c>
      <c r="P40" s="4"/>
      <c r="Q40" s="4"/>
      <c r="R40" s="4"/>
      <c r="S40" s="4"/>
      <c r="T40" s="4"/>
      <c r="U40" s="4"/>
      <c r="V40" s="4"/>
      <c r="W40" s="4"/>
    </row>
    <row r="41" spans="1:23" x14ac:dyDescent="0.2">
      <c r="A41" s="4">
        <v>50</v>
      </c>
      <c r="B41" s="4">
        <v>0</v>
      </c>
      <c r="C41" s="4">
        <v>0</v>
      </c>
      <c r="D41" s="4">
        <v>1</v>
      </c>
      <c r="E41" s="4">
        <v>216</v>
      </c>
      <c r="F41" s="4">
        <f>ROUND(Source!AP32,O41)</f>
        <v>0</v>
      </c>
      <c r="G41" s="4" t="s">
        <v>55</v>
      </c>
      <c r="H41" s="4" t="s">
        <v>56</v>
      </c>
      <c r="I41" s="4"/>
      <c r="J41" s="4"/>
      <c r="K41" s="4">
        <v>216</v>
      </c>
      <c r="L41" s="4">
        <v>8</v>
      </c>
      <c r="M41" s="4">
        <v>3</v>
      </c>
      <c r="N41" s="4" t="s">
        <v>3</v>
      </c>
      <c r="O41" s="4">
        <v>0</v>
      </c>
      <c r="P41" s="4"/>
      <c r="Q41" s="4"/>
      <c r="R41" s="4"/>
      <c r="S41" s="4"/>
      <c r="T41" s="4"/>
      <c r="U41" s="4"/>
      <c r="V41" s="4"/>
      <c r="W41" s="4"/>
    </row>
    <row r="42" spans="1:23" x14ac:dyDescent="0.2">
      <c r="A42" s="4">
        <v>50</v>
      </c>
      <c r="B42" s="4">
        <v>0</v>
      </c>
      <c r="C42" s="4">
        <v>0</v>
      </c>
      <c r="D42" s="4">
        <v>1</v>
      </c>
      <c r="E42" s="4">
        <v>223</v>
      </c>
      <c r="F42" s="4">
        <f>ROUND(Source!AQ32,O42)</f>
        <v>0</v>
      </c>
      <c r="G42" s="4" t="s">
        <v>57</v>
      </c>
      <c r="H42" s="4" t="s">
        <v>58</v>
      </c>
      <c r="I42" s="4"/>
      <c r="J42" s="4"/>
      <c r="K42" s="4">
        <v>223</v>
      </c>
      <c r="L42" s="4">
        <v>9</v>
      </c>
      <c r="M42" s="4">
        <v>3</v>
      </c>
      <c r="N42" s="4" t="s">
        <v>3</v>
      </c>
      <c r="O42" s="4">
        <v>0</v>
      </c>
      <c r="P42" s="4"/>
      <c r="Q42" s="4"/>
      <c r="R42" s="4"/>
      <c r="S42" s="4"/>
      <c r="T42" s="4"/>
      <c r="U42" s="4"/>
      <c r="V42" s="4"/>
      <c r="W42" s="4"/>
    </row>
    <row r="43" spans="1:23" x14ac:dyDescent="0.2">
      <c r="A43" s="4">
        <v>50</v>
      </c>
      <c r="B43" s="4">
        <v>0</v>
      </c>
      <c r="C43" s="4">
        <v>0</v>
      </c>
      <c r="D43" s="4">
        <v>1</v>
      </c>
      <c r="E43" s="4">
        <v>229</v>
      </c>
      <c r="F43" s="4">
        <f>ROUND(Source!AZ32,O43)</f>
        <v>0</v>
      </c>
      <c r="G43" s="4" t="s">
        <v>59</v>
      </c>
      <c r="H43" s="4" t="s">
        <v>60</v>
      </c>
      <c r="I43" s="4"/>
      <c r="J43" s="4"/>
      <c r="K43" s="4">
        <v>229</v>
      </c>
      <c r="L43" s="4">
        <v>10</v>
      </c>
      <c r="M43" s="4">
        <v>3</v>
      </c>
      <c r="N43" s="4" t="s">
        <v>3</v>
      </c>
      <c r="O43" s="4">
        <v>0</v>
      </c>
      <c r="P43" s="4"/>
      <c r="Q43" s="4"/>
      <c r="R43" s="4"/>
      <c r="S43" s="4"/>
      <c r="T43" s="4"/>
      <c r="U43" s="4"/>
      <c r="V43" s="4"/>
      <c r="W43" s="4"/>
    </row>
    <row r="44" spans="1:23" x14ac:dyDescent="0.2">
      <c r="A44" s="4">
        <v>50</v>
      </c>
      <c r="B44" s="4">
        <v>0</v>
      </c>
      <c r="C44" s="4">
        <v>0</v>
      </c>
      <c r="D44" s="4">
        <v>1</v>
      </c>
      <c r="E44" s="4">
        <v>203</v>
      </c>
      <c r="F44" s="4">
        <f>ROUND(Source!Q32,O44)</f>
        <v>575</v>
      </c>
      <c r="G44" s="4" t="s">
        <v>61</v>
      </c>
      <c r="H44" s="4" t="s">
        <v>62</v>
      </c>
      <c r="I44" s="4"/>
      <c r="J44" s="4"/>
      <c r="K44" s="4">
        <v>203</v>
      </c>
      <c r="L44" s="4">
        <v>11</v>
      </c>
      <c r="M44" s="4">
        <v>3</v>
      </c>
      <c r="N44" s="4" t="s">
        <v>3</v>
      </c>
      <c r="O44" s="4">
        <v>0</v>
      </c>
      <c r="P44" s="4"/>
      <c r="Q44" s="4"/>
      <c r="R44" s="4"/>
      <c r="S44" s="4"/>
      <c r="T44" s="4"/>
      <c r="U44" s="4"/>
      <c r="V44" s="4"/>
      <c r="W44" s="4"/>
    </row>
    <row r="45" spans="1:23" x14ac:dyDescent="0.2">
      <c r="A45" s="4">
        <v>50</v>
      </c>
      <c r="B45" s="4">
        <v>0</v>
      </c>
      <c r="C45" s="4">
        <v>0</v>
      </c>
      <c r="D45" s="4">
        <v>1</v>
      </c>
      <c r="E45" s="4">
        <v>231</v>
      </c>
      <c r="F45" s="4">
        <f>ROUND(Source!BB32,O45)</f>
        <v>0</v>
      </c>
      <c r="G45" s="4" t="s">
        <v>63</v>
      </c>
      <c r="H45" s="4" t="s">
        <v>64</v>
      </c>
      <c r="I45" s="4"/>
      <c r="J45" s="4"/>
      <c r="K45" s="4">
        <v>231</v>
      </c>
      <c r="L45" s="4">
        <v>12</v>
      </c>
      <c r="M45" s="4">
        <v>3</v>
      </c>
      <c r="N45" s="4" t="s">
        <v>3</v>
      </c>
      <c r="O45" s="4">
        <v>0</v>
      </c>
      <c r="P45" s="4"/>
      <c r="Q45" s="4"/>
      <c r="R45" s="4"/>
      <c r="S45" s="4"/>
      <c r="T45" s="4"/>
      <c r="U45" s="4"/>
      <c r="V45" s="4"/>
      <c r="W45" s="4"/>
    </row>
    <row r="46" spans="1:23" x14ac:dyDescent="0.2">
      <c r="A46" s="4">
        <v>50</v>
      </c>
      <c r="B46" s="4">
        <v>0</v>
      </c>
      <c r="C46" s="4">
        <v>0</v>
      </c>
      <c r="D46" s="4">
        <v>1</v>
      </c>
      <c r="E46" s="4">
        <v>204</v>
      </c>
      <c r="F46" s="4">
        <f>ROUND(Source!R32,O46)</f>
        <v>40</v>
      </c>
      <c r="G46" s="4" t="s">
        <v>65</v>
      </c>
      <c r="H46" s="4" t="s">
        <v>66</v>
      </c>
      <c r="I46" s="4"/>
      <c r="J46" s="4"/>
      <c r="K46" s="4">
        <v>204</v>
      </c>
      <c r="L46" s="4">
        <v>13</v>
      </c>
      <c r="M46" s="4">
        <v>3</v>
      </c>
      <c r="N46" s="4" t="s">
        <v>3</v>
      </c>
      <c r="O46" s="4">
        <v>0</v>
      </c>
      <c r="P46" s="4"/>
      <c r="Q46" s="4"/>
      <c r="R46" s="4"/>
      <c r="S46" s="4"/>
      <c r="T46" s="4"/>
      <c r="U46" s="4"/>
      <c r="V46" s="4"/>
      <c r="W46" s="4"/>
    </row>
    <row r="47" spans="1:23" x14ac:dyDescent="0.2">
      <c r="A47" s="4">
        <v>50</v>
      </c>
      <c r="B47" s="4">
        <v>0</v>
      </c>
      <c r="C47" s="4">
        <v>0</v>
      </c>
      <c r="D47" s="4">
        <v>1</v>
      </c>
      <c r="E47" s="4">
        <v>205</v>
      </c>
      <c r="F47" s="4">
        <f>ROUND(Source!S32,O47)</f>
        <v>48</v>
      </c>
      <c r="G47" s="4" t="s">
        <v>67</v>
      </c>
      <c r="H47" s="4" t="s">
        <v>68</v>
      </c>
      <c r="I47" s="4"/>
      <c r="J47" s="4"/>
      <c r="K47" s="4">
        <v>205</v>
      </c>
      <c r="L47" s="4">
        <v>14</v>
      </c>
      <c r="M47" s="4">
        <v>3</v>
      </c>
      <c r="N47" s="4" t="s">
        <v>3</v>
      </c>
      <c r="O47" s="4">
        <v>0</v>
      </c>
      <c r="P47" s="4"/>
      <c r="Q47" s="4"/>
      <c r="R47" s="4"/>
      <c r="S47" s="4"/>
      <c r="T47" s="4"/>
      <c r="U47" s="4"/>
      <c r="V47" s="4"/>
      <c r="W47" s="4"/>
    </row>
    <row r="48" spans="1:23" x14ac:dyDescent="0.2">
      <c r="A48" s="4">
        <v>50</v>
      </c>
      <c r="B48" s="4">
        <v>0</v>
      </c>
      <c r="C48" s="4">
        <v>0</v>
      </c>
      <c r="D48" s="4">
        <v>1</v>
      </c>
      <c r="E48" s="4">
        <v>232</v>
      </c>
      <c r="F48" s="4">
        <f>ROUND(Source!BC32,O48)</f>
        <v>0</v>
      </c>
      <c r="G48" s="4" t="s">
        <v>69</v>
      </c>
      <c r="H48" s="4" t="s">
        <v>70</v>
      </c>
      <c r="I48" s="4"/>
      <c r="J48" s="4"/>
      <c r="K48" s="4">
        <v>232</v>
      </c>
      <c r="L48" s="4">
        <v>15</v>
      </c>
      <c r="M48" s="4">
        <v>3</v>
      </c>
      <c r="N48" s="4" t="s">
        <v>3</v>
      </c>
      <c r="O48" s="4">
        <v>0</v>
      </c>
      <c r="P48" s="4"/>
      <c r="Q48" s="4"/>
      <c r="R48" s="4"/>
      <c r="S48" s="4"/>
      <c r="T48" s="4"/>
      <c r="U48" s="4"/>
      <c r="V48" s="4"/>
      <c r="W48" s="4"/>
    </row>
    <row r="49" spans="1:23" x14ac:dyDescent="0.2">
      <c r="A49" s="4">
        <v>50</v>
      </c>
      <c r="B49" s="4">
        <v>0</v>
      </c>
      <c r="C49" s="4">
        <v>0</v>
      </c>
      <c r="D49" s="4">
        <v>1</v>
      </c>
      <c r="E49" s="4">
        <v>214</v>
      </c>
      <c r="F49" s="4">
        <f>ROUND(Source!AS32,O49)</f>
        <v>760</v>
      </c>
      <c r="G49" s="4" t="s">
        <v>71</v>
      </c>
      <c r="H49" s="4" t="s">
        <v>72</v>
      </c>
      <c r="I49" s="4"/>
      <c r="J49" s="4"/>
      <c r="K49" s="4">
        <v>214</v>
      </c>
      <c r="L49" s="4">
        <v>16</v>
      </c>
      <c r="M49" s="4">
        <v>3</v>
      </c>
      <c r="N49" s="4" t="s">
        <v>3</v>
      </c>
      <c r="O49" s="4">
        <v>0</v>
      </c>
      <c r="P49" s="4"/>
      <c r="Q49" s="4"/>
      <c r="R49" s="4"/>
      <c r="S49" s="4"/>
      <c r="T49" s="4"/>
      <c r="U49" s="4"/>
      <c r="V49" s="4"/>
      <c r="W49" s="4"/>
    </row>
    <row r="50" spans="1:23" x14ac:dyDescent="0.2">
      <c r="A50" s="4">
        <v>50</v>
      </c>
      <c r="B50" s="4">
        <v>0</v>
      </c>
      <c r="C50" s="4">
        <v>0</v>
      </c>
      <c r="D50" s="4">
        <v>1</v>
      </c>
      <c r="E50" s="4">
        <v>215</v>
      </c>
      <c r="F50" s="4">
        <f>ROUND(Source!AT32,O50)</f>
        <v>0</v>
      </c>
      <c r="G50" s="4" t="s">
        <v>73</v>
      </c>
      <c r="H50" s="4" t="s">
        <v>74</v>
      </c>
      <c r="I50" s="4"/>
      <c r="J50" s="4"/>
      <c r="K50" s="4">
        <v>215</v>
      </c>
      <c r="L50" s="4">
        <v>17</v>
      </c>
      <c r="M50" s="4">
        <v>3</v>
      </c>
      <c r="N50" s="4" t="s">
        <v>3</v>
      </c>
      <c r="O50" s="4">
        <v>0</v>
      </c>
      <c r="P50" s="4"/>
      <c r="Q50" s="4"/>
      <c r="R50" s="4"/>
      <c r="S50" s="4"/>
      <c r="T50" s="4"/>
      <c r="U50" s="4"/>
      <c r="V50" s="4"/>
      <c r="W50" s="4"/>
    </row>
    <row r="51" spans="1:23" x14ac:dyDescent="0.2">
      <c r="A51" s="4">
        <v>50</v>
      </c>
      <c r="B51" s="4">
        <v>0</v>
      </c>
      <c r="C51" s="4">
        <v>0</v>
      </c>
      <c r="D51" s="4">
        <v>1</v>
      </c>
      <c r="E51" s="4">
        <v>217</v>
      </c>
      <c r="F51" s="4">
        <f>ROUND(Source!AU32,O51)</f>
        <v>0</v>
      </c>
      <c r="G51" s="4" t="s">
        <v>75</v>
      </c>
      <c r="H51" s="4" t="s">
        <v>76</v>
      </c>
      <c r="I51" s="4"/>
      <c r="J51" s="4"/>
      <c r="K51" s="4">
        <v>217</v>
      </c>
      <c r="L51" s="4">
        <v>18</v>
      </c>
      <c r="M51" s="4">
        <v>3</v>
      </c>
      <c r="N51" s="4" t="s">
        <v>3</v>
      </c>
      <c r="O51" s="4">
        <v>0</v>
      </c>
      <c r="P51" s="4"/>
      <c r="Q51" s="4"/>
      <c r="R51" s="4"/>
      <c r="S51" s="4"/>
      <c r="T51" s="4"/>
      <c r="U51" s="4"/>
      <c r="V51" s="4"/>
      <c r="W51" s="4"/>
    </row>
    <row r="52" spans="1:23" x14ac:dyDescent="0.2">
      <c r="A52" s="4">
        <v>50</v>
      </c>
      <c r="B52" s="4">
        <v>0</v>
      </c>
      <c r="C52" s="4">
        <v>0</v>
      </c>
      <c r="D52" s="4">
        <v>1</v>
      </c>
      <c r="E52" s="4">
        <v>230</v>
      </c>
      <c r="F52" s="4">
        <f>ROUND(Source!BA32,O52)</f>
        <v>0</v>
      </c>
      <c r="G52" s="4" t="s">
        <v>77</v>
      </c>
      <c r="H52" s="4" t="s">
        <v>78</v>
      </c>
      <c r="I52" s="4"/>
      <c r="J52" s="4"/>
      <c r="K52" s="4">
        <v>230</v>
      </c>
      <c r="L52" s="4">
        <v>19</v>
      </c>
      <c r="M52" s="4">
        <v>3</v>
      </c>
      <c r="N52" s="4" t="s">
        <v>3</v>
      </c>
      <c r="O52" s="4">
        <v>0</v>
      </c>
      <c r="P52" s="4"/>
      <c r="Q52" s="4"/>
      <c r="R52" s="4"/>
      <c r="S52" s="4"/>
      <c r="T52" s="4"/>
      <c r="U52" s="4"/>
      <c r="V52" s="4"/>
      <c r="W52" s="4"/>
    </row>
    <row r="53" spans="1:23" x14ac:dyDescent="0.2">
      <c r="A53" s="4">
        <v>50</v>
      </c>
      <c r="B53" s="4">
        <v>0</v>
      </c>
      <c r="C53" s="4">
        <v>0</v>
      </c>
      <c r="D53" s="4">
        <v>1</v>
      </c>
      <c r="E53" s="4">
        <v>206</v>
      </c>
      <c r="F53" s="4">
        <f>ROUND(Source!T32,O53)</f>
        <v>0</v>
      </c>
      <c r="G53" s="4" t="s">
        <v>79</v>
      </c>
      <c r="H53" s="4" t="s">
        <v>80</v>
      </c>
      <c r="I53" s="4"/>
      <c r="J53" s="4"/>
      <c r="K53" s="4">
        <v>206</v>
      </c>
      <c r="L53" s="4">
        <v>20</v>
      </c>
      <c r="M53" s="4">
        <v>3</v>
      </c>
      <c r="N53" s="4" t="s">
        <v>3</v>
      </c>
      <c r="O53" s="4">
        <v>0</v>
      </c>
      <c r="P53" s="4"/>
      <c r="Q53" s="4"/>
      <c r="R53" s="4"/>
      <c r="S53" s="4"/>
      <c r="T53" s="4"/>
      <c r="U53" s="4"/>
      <c r="V53" s="4"/>
      <c r="W53" s="4"/>
    </row>
    <row r="54" spans="1:23" x14ac:dyDescent="0.2">
      <c r="A54" s="4">
        <v>50</v>
      </c>
      <c r="B54" s="4">
        <v>0</v>
      </c>
      <c r="C54" s="4">
        <v>0</v>
      </c>
      <c r="D54" s="4">
        <v>1</v>
      </c>
      <c r="E54" s="4">
        <v>207</v>
      </c>
      <c r="F54" s="4">
        <f>Source!U32</f>
        <v>6.48</v>
      </c>
      <c r="G54" s="4" t="s">
        <v>81</v>
      </c>
      <c r="H54" s="4" t="s">
        <v>82</v>
      </c>
      <c r="I54" s="4"/>
      <c r="J54" s="4"/>
      <c r="K54" s="4">
        <v>207</v>
      </c>
      <c r="L54" s="4">
        <v>21</v>
      </c>
      <c r="M54" s="4">
        <v>3</v>
      </c>
      <c r="N54" s="4" t="s">
        <v>3</v>
      </c>
      <c r="O54" s="4">
        <v>-1</v>
      </c>
      <c r="P54" s="4"/>
      <c r="Q54" s="4"/>
      <c r="R54" s="4"/>
      <c r="S54" s="4"/>
      <c r="T54" s="4"/>
      <c r="U54" s="4"/>
      <c r="V54" s="4"/>
      <c r="W54" s="4"/>
    </row>
    <row r="55" spans="1:23" x14ac:dyDescent="0.2">
      <c r="A55" s="4">
        <v>50</v>
      </c>
      <c r="B55" s="4">
        <v>0</v>
      </c>
      <c r="C55" s="4">
        <v>0</v>
      </c>
      <c r="D55" s="4">
        <v>1</v>
      </c>
      <c r="E55" s="4">
        <v>208</v>
      </c>
      <c r="F55" s="4">
        <f>Source!V32</f>
        <v>3.52</v>
      </c>
      <c r="G55" s="4" t="s">
        <v>83</v>
      </c>
      <c r="H55" s="4" t="s">
        <v>84</v>
      </c>
      <c r="I55" s="4"/>
      <c r="J55" s="4"/>
      <c r="K55" s="4">
        <v>208</v>
      </c>
      <c r="L55" s="4">
        <v>22</v>
      </c>
      <c r="M55" s="4">
        <v>3</v>
      </c>
      <c r="N55" s="4" t="s">
        <v>3</v>
      </c>
      <c r="O55" s="4">
        <v>-1</v>
      </c>
      <c r="P55" s="4"/>
      <c r="Q55" s="4"/>
      <c r="R55" s="4"/>
      <c r="S55" s="4"/>
      <c r="T55" s="4"/>
      <c r="U55" s="4"/>
      <c r="V55" s="4"/>
      <c r="W55" s="4"/>
    </row>
    <row r="56" spans="1:23" x14ac:dyDescent="0.2">
      <c r="A56" s="4">
        <v>50</v>
      </c>
      <c r="B56" s="4">
        <v>0</v>
      </c>
      <c r="C56" s="4">
        <v>0</v>
      </c>
      <c r="D56" s="4">
        <v>1</v>
      </c>
      <c r="E56" s="4">
        <v>209</v>
      </c>
      <c r="F56" s="4">
        <f>ROUND(Source!W32,O56)</f>
        <v>0</v>
      </c>
      <c r="G56" s="4" t="s">
        <v>85</v>
      </c>
      <c r="H56" s="4" t="s">
        <v>86</v>
      </c>
      <c r="I56" s="4"/>
      <c r="J56" s="4"/>
      <c r="K56" s="4">
        <v>209</v>
      </c>
      <c r="L56" s="4">
        <v>23</v>
      </c>
      <c r="M56" s="4">
        <v>3</v>
      </c>
      <c r="N56" s="4" t="s">
        <v>3</v>
      </c>
      <c r="O56" s="4">
        <v>0</v>
      </c>
      <c r="P56" s="4"/>
      <c r="Q56" s="4"/>
      <c r="R56" s="4"/>
      <c r="S56" s="4"/>
      <c r="T56" s="4"/>
      <c r="U56" s="4"/>
      <c r="V56" s="4"/>
      <c r="W56" s="4"/>
    </row>
    <row r="57" spans="1:23" x14ac:dyDescent="0.2">
      <c r="A57" s="4">
        <v>50</v>
      </c>
      <c r="B57" s="4">
        <v>0</v>
      </c>
      <c r="C57" s="4">
        <v>0</v>
      </c>
      <c r="D57" s="4">
        <v>1</v>
      </c>
      <c r="E57" s="4">
        <v>233</v>
      </c>
      <c r="F57" s="4">
        <f>ROUND(Source!BD32,O57)</f>
        <v>61</v>
      </c>
      <c r="G57" s="4" t="s">
        <v>87</v>
      </c>
      <c r="H57" s="4" t="s">
        <v>88</v>
      </c>
      <c r="I57" s="4"/>
      <c r="J57" s="4"/>
      <c r="K57" s="4">
        <v>233</v>
      </c>
      <c r="L57" s="4">
        <v>24</v>
      </c>
      <c r="M57" s="4">
        <v>3</v>
      </c>
      <c r="N57" s="4" t="s">
        <v>3</v>
      </c>
      <c r="O57" s="4">
        <v>0</v>
      </c>
      <c r="P57" s="4"/>
      <c r="Q57" s="4"/>
      <c r="R57" s="4"/>
      <c r="S57" s="4"/>
      <c r="T57" s="4"/>
      <c r="U57" s="4"/>
      <c r="V57" s="4"/>
      <c r="W57" s="4"/>
    </row>
    <row r="58" spans="1:23" x14ac:dyDescent="0.2">
      <c r="A58" s="4">
        <v>50</v>
      </c>
      <c r="B58" s="4">
        <v>1</v>
      </c>
      <c r="C58" s="4">
        <v>0</v>
      </c>
      <c r="D58" s="4">
        <v>1</v>
      </c>
      <c r="E58" s="4">
        <v>210</v>
      </c>
      <c r="F58" s="4">
        <f>ROUND(Source!X32,O58)</f>
        <v>92</v>
      </c>
      <c r="G58" s="4" t="s">
        <v>89</v>
      </c>
      <c r="H58" s="4" t="s">
        <v>90</v>
      </c>
      <c r="I58" s="4"/>
      <c r="J58" s="4"/>
      <c r="K58" s="4">
        <v>210</v>
      </c>
      <c r="L58" s="4">
        <v>25</v>
      </c>
      <c r="M58" s="4">
        <v>0</v>
      </c>
      <c r="N58" s="4" t="s">
        <v>3</v>
      </c>
      <c r="O58" s="4">
        <v>0</v>
      </c>
      <c r="P58" s="4"/>
      <c r="Q58" s="4"/>
      <c r="R58" s="4"/>
      <c r="S58" s="4"/>
      <c r="T58" s="4"/>
      <c r="U58" s="4"/>
      <c r="V58" s="4"/>
      <c r="W58" s="4"/>
    </row>
    <row r="59" spans="1:23" x14ac:dyDescent="0.2">
      <c r="A59" s="4">
        <v>50</v>
      </c>
      <c r="B59" s="4">
        <v>1</v>
      </c>
      <c r="C59" s="4">
        <v>0</v>
      </c>
      <c r="D59" s="4">
        <v>1</v>
      </c>
      <c r="E59" s="4">
        <v>211</v>
      </c>
      <c r="F59" s="4">
        <f>ROUND(Source!Y32,O59)</f>
        <v>45</v>
      </c>
      <c r="G59" s="4" t="s">
        <v>91</v>
      </c>
      <c r="H59" s="4" t="s">
        <v>92</v>
      </c>
      <c r="I59" s="4"/>
      <c r="J59" s="4"/>
      <c r="K59" s="4">
        <v>211</v>
      </c>
      <c r="L59" s="4">
        <v>26</v>
      </c>
      <c r="M59" s="4">
        <v>0</v>
      </c>
      <c r="N59" s="4" t="s">
        <v>3</v>
      </c>
      <c r="O59" s="4">
        <v>0</v>
      </c>
      <c r="P59" s="4"/>
      <c r="Q59" s="4"/>
      <c r="R59" s="4"/>
      <c r="S59" s="4"/>
      <c r="T59" s="4"/>
      <c r="U59" s="4"/>
      <c r="V59" s="4"/>
      <c r="W59" s="4"/>
    </row>
    <row r="60" spans="1:23" x14ac:dyDescent="0.2">
      <c r="A60" s="4">
        <v>50</v>
      </c>
      <c r="B60" s="4">
        <v>1</v>
      </c>
      <c r="C60" s="4">
        <v>0</v>
      </c>
      <c r="D60" s="4">
        <v>1</v>
      </c>
      <c r="E60" s="4">
        <v>224</v>
      </c>
      <c r="F60" s="4">
        <f>ROUND(Source!AR32,O60)</f>
        <v>760</v>
      </c>
      <c r="G60" s="4" t="s">
        <v>93</v>
      </c>
      <c r="H60" s="4" t="s">
        <v>94</v>
      </c>
      <c r="I60" s="4"/>
      <c r="J60" s="4"/>
      <c r="K60" s="4">
        <v>224</v>
      </c>
      <c r="L60" s="4">
        <v>27</v>
      </c>
      <c r="M60" s="4">
        <v>0</v>
      </c>
      <c r="N60" s="4" t="s">
        <v>3</v>
      </c>
      <c r="O60" s="4">
        <v>0</v>
      </c>
      <c r="P60" s="4"/>
      <c r="Q60" s="4"/>
      <c r="R60" s="4"/>
      <c r="S60" s="4"/>
      <c r="T60" s="4"/>
      <c r="U60" s="4"/>
      <c r="V60" s="4"/>
      <c r="W60" s="4"/>
    </row>
    <row r="61" spans="1:23" x14ac:dyDescent="0.2">
      <c r="A61" s="4">
        <v>50</v>
      </c>
      <c r="B61" s="4">
        <v>1</v>
      </c>
      <c r="C61" s="4">
        <v>0</v>
      </c>
      <c r="D61" s="4">
        <v>2</v>
      </c>
      <c r="E61" s="4">
        <v>0</v>
      </c>
      <c r="F61" s="4">
        <f>ROUND((F60-F41)*8.21,O61)</f>
        <v>6239.6</v>
      </c>
      <c r="G61" s="4" t="s">
        <v>95</v>
      </c>
      <c r="H61" s="4" t="s">
        <v>96</v>
      </c>
      <c r="I61" s="4"/>
      <c r="J61" s="4"/>
      <c r="K61" s="4">
        <v>212</v>
      </c>
      <c r="L61" s="4">
        <v>28</v>
      </c>
      <c r="M61" s="4">
        <v>0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/>
    </row>
    <row r="62" spans="1:23" x14ac:dyDescent="0.2">
      <c r="A62" s="4">
        <v>50</v>
      </c>
      <c r="B62" s="4">
        <v>1</v>
      </c>
      <c r="C62" s="4">
        <v>0</v>
      </c>
      <c r="D62" s="4">
        <v>2</v>
      </c>
      <c r="E62" s="4">
        <v>0</v>
      </c>
      <c r="F62" s="4">
        <f>ROUND(F61*0.2,O62)</f>
        <v>1247.92</v>
      </c>
      <c r="G62" s="4" t="s">
        <v>97</v>
      </c>
      <c r="H62" s="4" t="s">
        <v>98</v>
      </c>
      <c r="I62" s="4"/>
      <c r="J62" s="4"/>
      <c r="K62" s="4">
        <v>212</v>
      </c>
      <c r="L62" s="4">
        <v>29</v>
      </c>
      <c r="M62" s="4">
        <v>0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/>
    </row>
    <row r="63" spans="1:23" x14ac:dyDescent="0.2">
      <c r="A63" s="4">
        <v>50</v>
      </c>
      <c r="B63" s="4">
        <v>1</v>
      </c>
      <c r="C63" s="4">
        <v>0</v>
      </c>
      <c r="D63" s="4">
        <v>2</v>
      </c>
      <c r="E63" s="4">
        <v>0</v>
      </c>
      <c r="F63" s="4">
        <f>ROUND(F61+F62,O63)</f>
        <v>7487.52</v>
      </c>
      <c r="G63" s="4" t="s">
        <v>99</v>
      </c>
      <c r="H63" s="4" t="s">
        <v>100</v>
      </c>
      <c r="I63" s="4"/>
      <c r="J63" s="4"/>
      <c r="K63" s="4">
        <v>212</v>
      </c>
      <c r="L63" s="4">
        <v>30</v>
      </c>
      <c r="M63" s="4">
        <v>0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/>
    </row>
    <row r="65" spans="1:245" x14ac:dyDescent="0.2">
      <c r="A65" s="1">
        <v>4</v>
      </c>
      <c r="B65" s="1">
        <v>1</v>
      </c>
      <c r="C65" s="1"/>
      <c r="D65" s="1">
        <f>ROW(A133)</f>
        <v>133</v>
      </c>
      <c r="E65" s="1"/>
      <c r="F65" s="1" t="s">
        <v>15</v>
      </c>
      <c r="G65" s="1" t="s">
        <v>101</v>
      </c>
      <c r="H65" s="1" t="s">
        <v>3</v>
      </c>
      <c r="I65" s="1">
        <v>0</v>
      </c>
      <c r="J65" s="1"/>
      <c r="K65" s="1">
        <v>-1</v>
      </c>
      <c r="L65" s="1"/>
      <c r="M65" s="1"/>
      <c r="N65" s="1"/>
      <c r="O65" s="1"/>
      <c r="P65" s="1"/>
      <c r="Q65" s="1"/>
      <c r="R65" s="1"/>
      <c r="S65" s="1"/>
      <c r="T65" s="1"/>
      <c r="U65" s="1" t="s">
        <v>3</v>
      </c>
      <c r="V65" s="1">
        <v>0</v>
      </c>
      <c r="W65" s="1"/>
      <c r="X65" s="1"/>
      <c r="Y65" s="1"/>
      <c r="Z65" s="1"/>
      <c r="AA65" s="1"/>
      <c r="AB65" s="1" t="s">
        <v>3</v>
      </c>
      <c r="AC65" s="1" t="s">
        <v>3</v>
      </c>
      <c r="AD65" s="1" t="s">
        <v>3</v>
      </c>
      <c r="AE65" s="1" t="s">
        <v>3</v>
      </c>
      <c r="AF65" s="1" t="s">
        <v>3</v>
      </c>
      <c r="AG65" s="1" t="s">
        <v>3</v>
      </c>
      <c r="AH65" s="1"/>
      <c r="AI65" s="1"/>
      <c r="AJ65" s="1"/>
      <c r="AK65" s="1"/>
      <c r="AL65" s="1"/>
      <c r="AM65" s="1"/>
      <c r="AN65" s="1"/>
      <c r="AO65" s="1"/>
      <c r="AP65" s="1" t="s">
        <v>3</v>
      </c>
      <c r="AQ65" s="1" t="s">
        <v>3</v>
      </c>
      <c r="AR65" s="1" t="s">
        <v>3</v>
      </c>
      <c r="AS65" s="1"/>
      <c r="AT65" s="1"/>
      <c r="AU65" s="1"/>
      <c r="AV65" s="1"/>
      <c r="AW65" s="1"/>
      <c r="AX65" s="1"/>
      <c r="AY65" s="1"/>
      <c r="AZ65" s="1" t="s">
        <v>3</v>
      </c>
      <c r="BA65" s="1"/>
      <c r="BB65" s="1" t="s">
        <v>3</v>
      </c>
      <c r="BC65" s="1" t="s">
        <v>3</v>
      </c>
      <c r="BD65" s="1" t="s">
        <v>12</v>
      </c>
      <c r="BE65" s="1" t="s">
        <v>12</v>
      </c>
      <c r="BF65" s="1" t="s">
        <v>13</v>
      </c>
      <c r="BG65" s="1" t="s">
        <v>3</v>
      </c>
      <c r="BH65" s="1" t="s">
        <v>13</v>
      </c>
      <c r="BI65" s="1" t="s">
        <v>12</v>
      </c>
      <c r="BJ65" s="1" t="s">
        <v>3</v>
      </c>
      <c r="BK65" s="1" t="s">
        <v>3</v>
      </c>
      <c r="BL65" s="1" t="s">
        <v>3</v>
      </c>
      <c r="BM65" s="1" t="s">
        <v>3</v>
      </c>
      <c r="BN65" s="1" t="s">
        <v>12</v>
      </c>
      <c r="BO65" s="1" t="s">
        <v>648</v>
      </c>
      <c r="BP65" s="1" t="s">
        <v>14</v>
      </c>
      <c r="BQ65" s="1"/>
      <c r="BR65" s="1"/>
      <c r="BS65" s="1"/>
      <c r="BT65" s="1"/>
      <c r="BU65" s="1"/>
      <c r="BV65" s="1"/>
      <c r="BW65" s="1"/>
      <c r="BX65" s="1">
        <v>0</v>
      </c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>
        <v>0</v>
      </c>
    </row>
    <row r="67" spans="1:245" x14ac:dyDescent="0.2">
      <c r="A67" s="2">
        <v>52</v>
      </c>
      <c r="B67" s="2">
        <f t="shared" ref="B67:G67" si="26">B133</f>
        <v>1</v>
      </c>
      <c r="C67" s="2">
        <f t="shared" si="26"/>
        <v>4</v>
      </c>
      <c r="D67" s="2">
        <f t="shared" si="26"/>
        <v>65</v>
      </c>
      <c r="E67" s="2">
        <f t="shared" si="26"/>
        <v>0</v>
      </c>
      <c r="F67" s="2" t="str">
        <f t="shared" si="26"/>
        <v>Новый раздел</v>
      </c>
      <c r="G67" s="2" t="str">
        <f t="shared" si="26"/>
        <v>2. Монтажные работы</v>
      </c>
      <c r="H67" s="2"/>
      <c r="I67" s="2"/>
      <c r="J67" s="2"/>
      <c r="K67" s="2"/>
      <c r="L67" s="2"/>
      <c r="M67" s="2"/>
      <c r="N67" s="2"/>
      <c r="O67" s="2">
        <f t="shared" ref="O67:AT67" si="27">O133</f>
        <v>314041</v>
      </c>
      <c r="P67" s="2">
        <f t="shared" si="27"/>
        <v>293485</v>
      </c>
      <c r="Q67" s="2">
        <f t="shared" si="27"/>
        <v>16093</v>
      </c>
      <c r="R67" s="2">
        <f t="shared" si="27"/>
        <v>1186</v>
      </c>
      <c r="S67" s="2">
        <f t="shared" si="27"/>
        <v>4463</v>
      </c>
      <c r="T67" s="2">
        <f t="shared" si="27"/>
        <v>0</v>
      </c>
      <c r="U67" s="2">
        <f t="shared" si="27"/>
        <v>589.9320120000001</v>
      </c>
      <c r="V67" s="2">
        <f t="shared" si="27"/>
        <v>102.48647200000001</v>
      </c>
      <c r="W67" s="2">
        <f t="shared" si="27"/>
        <v>0</v>
      </c>
      <c r="X67" s="2">
        <f t="shared" si="27"/>
        <v>5551</v>
      </c>
      <c r="Y67" s="2">
        <f t="shared" si="27"/>
        <v>3150</v>
      </c>
      <c r="Z67" s="2">
        <f t="shared" si="27"/>
        <v>0</v>
      </c>
      <c r="AA67" s="2">
        <f t="shared" si="27"/>
        <v>0</v>
      </c>
      <c r="AB67" s="2">
        <f t="shared" si="27"/>
        <v>314041</v>
      </c>
      <c r="AC67" s="2">
        <f t="shared" si="27"/>
        <v>293485</v>
      </c>
      <c r="AD67" s="2">
        <f t="shared" si="27"/>
        <v>16093</v>
      </c>
      <c r="AE67" s="2">
        <f t="shared" si="27"/>
        <v>1186</v>
      </c>
      <c r="AF67" s="2">
        <f t="shared" si="27"/>
        <v>4463</v>
      </c>
      <c r="AG67" s="2">
        <f t="shared" si="27"/>
        <v>0</v>
      </c>
      <c r="AH67" s="2">
        <f t="shared" si="27"/>
        <v>589.9320120000001</v>
      </c>
      <c r="AI67" s="2">
        <f t="shared" si="27"/>
        <v>102.48647200000001</v>
      </c>
      <c r="AJ67" s="2">
        <f t="shared" si="27"/>
        <v>0</v>
      </c>
      <c r="AK67" s="2">
        <f t="shared" si="27"/>
        <v>5551</v>
      </c>
      <c r="AL67" s="2">
        <f t="shared" si="27"/>
        <v>3150</v>
      </c>
      <c r="AM67" s="2">
        <f t="shared" si="27"/>
        <v>0</v>
      </c>
      <c r="AN67" s="2">
        <f t="shared" si="27"/>
        <v>0</v>
      </c>
      <c r="AO67" s="2">
        <f t="shared" si="27"/>
        <v>0</v>
      </c>
      <c r="AP67" s="2">
        <f t="shared" si="27"/>
        <v>0</v>
      </c>
      <c r="AQ67" s="2">
        <f t="shared" si="27"/>
        <v>0</v>
      </c>
      <c r="AR67" s="2">
        <f t="shared" si="27"/>
        <v>322742</v>
      </c>
      <c r="AS67" s="2">
        <f t="shared" si="27"/>
        <v>292381</v>
      </c>
      <c r="AT67" s="2">
        <f t="shared" si="27"/>
        <v>30361</v>
      </c>
      <c r="AU67" s="2">
        <f t="shared" ref="AU67:BZ67" si="28">AU133</f>
        <v>0</v>
      </c>
      <c r="AV67" s="2">
        <f t="shared" si="28"/>
        <v>293485</v>
      </c>
      <c r="AW67" s="2">
        <f t="shared" si="28"/>
        <v>293485</v>
      </c>
      <c r="AX67" s="2">
        <f t="shared" si="28"/>
        <v>0</v>
      </c>
      <c r="AY67" s="2">
        <f t="shared" si="28"/>
        <v>293485</v>
      </c>
      <c r="AZ67" s="2">
        <f t="shared" si="28"/>
        <v>0</v>
      </c>
      <c r="BA67" s="2">
        <f t="shared" si="28"/>
        <v>0</v>
      </c>
      <c r="BB67" s="2">
        <f t="shared" si="28"/>
        <v>0</v>
      </c>
      <c r="BC67" s="2">
        <f t="shared" si="28"/>
        <v>0</v>
      </c>
      <c r="BD67" s="2">
        <f t="shared" si="28"/>
        <v>0</v>
      </c>
      <c r="BE67" s="2">
        <f t="shared" si="28"/>
        <v>0</v>
      </c>
      <c r="BF67" s="2">
        <f t="shared" si="28"/>
        <v>0</v>
      </c>
      <c r="BG67" s="2">
        <f t="shared" si="28"/>
        <v>0</v>
      </c>
      <c r="BH67" s="2">
        <f t="shared" si="28"/>
        <v>0</v>
      </c>
      <c r="BI67" s="2">
        <f t="shared" si="28"/>
        <v>0</v>
      </c>
      <c r="BJ67" s="2">
        <f t="shared" si="28"/>
        <v>0</v>
      </c>
      <c r="BK67" s="2">
        <f t="shared" si="28"/>
        <v>0</v>
      </c>
      <c r="BL67" s="2">
        <f t="shared" si="28"/>
        <v>0</v>
      </c>
      <c r="BM67" s="2">
        <f t="shared" si="28"/>
        <v>0</v>
      </c>
      <c r="BN67" s="2">
        <f t="shared" si="28"/>
        <v>0</v>
      </c>
      <c r="BO67" s="2">
        <f t="shared" si="28"/>
        <v>0</v>
      </c>
      <c r="BP67" s="2">
        <f t="shared" si="28"/>
        <v>0</v>
      </c>
      <c r="BQ67" s="2">
        <f t="shared" si="28"/>
        <v>0</v>
      </c>
      <c r="BR67" s="2">
        <f t="shared" si="28"/>
        <v>0</v>
      </c>
      <c r="BS67" s="2">
        <f t="shared" si="28"/>
        <v>0</v>
      </c>
      <c r="BT67" s="2">
        <f t="shared" si="28"/>
        <v>0</v>
      </c>
      <c r="BU67" s="2">
        <f t="shared" si="28"/>
        <v>0</v>
      </c>
      <c r="BV67" s="2">
        <f t="shared" si="28"/>
        <v>0</v>
      </c>
      <c r="BW67" s="2">
        <f t="shared" si="28"/>
        <v>0</v>
      </c>
      <c r="BX67" s="2">
        <f t="shared" si="28"/>
        <v>0</v>
      </c>
      <c r="BY67" s="2">
        <f t="shared" si="28"/>
        <v>0</v>
      </c>
      <c r="BZ67" s="2">
        <f t="shared" si="28"/>
        <v>0</v>
      </c>
      <c r="CA67" s="2">
        <f t="shared" ref="CA67:DF67" si="29">CA133</f>
        <v>322742</v>
      </c>
      <c r="CB67" s="2">
        <f t="shared" si="29"/>
        <v>292381</v>
      </c>
      <c r="CC67" s="2">
        <f t="shared" si="29"/>
        <v>30361</v>
      </c>
      <c r="CD67" s="2">
        <f t="shared" si="29"/>
        <v>0</v>
      </c>
      <c r="CE67" s="2">
        <f t="shared" si="29"/>
        <v>293485</v>
      </c>
      <c r="CF67" s="2">
        <f t="shared" si="29"/>
        <v>293485</v>
      </c>
      <c r="CG67" s="2">
        <f t="shared" si="29"/>
        <v>0</v>
      </c>
      <c r="CH67" s="2">
        <f t="shared" si="29"/>
        <v>293485</v>
      </c>
      <c r="CI67" s="2">
        <f t="shared" si="29"/>
        <v>0</v>
      </c>
      <c r="CJ67" s="2">
        <f t="shared" si="29"/>
        <v>0</v>
      </c>
      <c r="CK67" s="2">
        <f t="shared" si="29"/>
        <v>0</v>
      </c>
      <c r="CL67" s="2">
        <f t="shared" si="29"/>
        <v>0</v>
      </c>
      <c r="CM67" s="2">
        <f t="shared" si="29"/>
        <v>0</v>
      </c>
      <c r="CN67" s="2">
        <f t="shared" si="29"/>
        <v>0</v>
      </c>
      <c r="CO67" s="2">
        <f t="shared" si="29"/>
        <v>0</v>
      </c>
      <c r="CP67" s="2">
        <f t="shared" si="29"/>
        <v>0</v>
      </c>
      <c r="CQ67" s="2">
        <f t="shared" si="29"/>
        <v>0</v>
      </c>
      <c r="CR67" s="2">
        <f t="shared" si="29"/>
        <v>0</v>
      </c>
      <c r="CS67" s="2">
        <f t="shared" si="29"/>
        <v>0</v>
      </c>
      <c r="CT67" s="2">
        <f t="shared" si="29"/>
        <v>0</v>
      </c>
      <c r="CU67" s="2">
        <f t="shared" si="29"/>
        <v>0</v>
      </c>
      <c r="CV67" s="2">
        <f t="shared" si="29"/>
        <v>0</v>
      </c>
      <c r="CW67" s="2">
        <f t="shared" si="29"/>
        <v>0</v>
      </c>
      <c r="CX67" s="2">
        <f t="shared" si="29"/>
        <v>0</v>
      </c>
      <c r="CY67" s="2">
        <f t="shared" si="29"/>
        <v>0</v>
      </c>
      <c r="CZ67" s="2">
        <f t="shared" si="29"/>
        <v>0</v>
      </c>
      <c r="DA67" s="2">
        <f t="shared" si="29"/>
        <v>0</v>
      </c>
      <c r="DB67" s="2">
        <f t="shared" si="29"/>
        <v>0</v>
      </c>
      <c r="DC67" s="2">
        <f t="shared" si="29"/>
        <v>0</v>
      </c>
      <c r="DD67" s="2">
        <f t="shared" si="29"/>
        <v>0</v>
      </c>
      <c r="DE67" s="2">
        <f t="shared" si="29"/>
        <v>0</v>
      </c>
      <c r="DF67" s="2">
        <f t="shared" si="29"/>
        <v>0</v>
      </c>
      <c r="DG67" s="3">
        <f t="shared" ref="DG67:EL67" si="30">DG133</f>
        <v>0</v>
      </c>
      <c r="DH67" s="3">
        <f t="shared" si="30"/>
        <v>0</v>
      </c>
      <c r="DI67" s="3">
        <f t="shared" si="30"/>
        <v>0</v>
      </c>
      <c r="DJ67" s="3">
        <f t="shared" si="30"/>
        <v>0</v>
      </c>
      <c r="DK67" s="3">
        <f t="shared" si="30"/>
        <v>0</v>
      </c>
      <c r="DL67" s="3">
        <f t="shared" si="30"/>
        <v>0</v>
      </c>
      <c r="DM67" s="3">
        <f t="shared" si="30"/>
        <v>0</v>
      </c>
      <c r="DN67" s="3">
        <f t="shared" si="30"/>
        <v>0</v>
      </c>
      <c r="DO67" s="3">
        <f t="shared" si="30"/>
        <v>0</v>
      </c>
      <c r="DP67" s="3">
        <f t="shared" si="30"/>
        <v>0</v>
      </c>
      <c r="DQ67" s="3">
        <f t="shared" si="30"/>
        <v>0</v>
      </c>
      <c r="DR67" s="3">
        <f t="shared" si="30"/>
        <v>0</v>
      </c>
      <c r="DS67" s="3">
        <f t="shared" si="30"/>
        <v>0</v>
      </c>
      <c r="DT67" s="3">
        <f t="shared" si="30"/>
        <v>0</v>
      </c>
      <c r="DU67" s="3">
        <f t="shared" si="30"/>
        <v>0</v>
      </c>
      <c r="DV67" s="3">
        <f t="shared" si="30"/>
        <v>0</v>
      </c>
      <c r="DW67" s="3">
        <f t="shared" si="30"/>
        <v>0</v>
      </c>
      <c r="DX67" s="3">
        <f t="shared" si="30"/>
        <v>0</v>
      </c>
      <c r="DY67" s="3">
        <f t="shared" si="30"/>
        <v>0</v>
      </c>
      <c r="DZ67" s="3">
        <f t="shared" si="30"/>
        <v>0</v>
      </c>
      <c r="EA67" s="3">
        <f t="shared" si="30"/>
        <v>0</v>
      </c>
      <c r="EB67" s="3">
        <f t="shared" si="30"/>
        <v>0</v>
      </c>
      <c r="EC67" s="3">
        <f t="shared" si="30"/>
        <v>0</v>
      </c>
      <c r="ED67" s="3">
        <f t="shared" si="30"/>
        <v>0</v>
      </c>
      <c r="EE67" s="3">
        <f t="shared" si="30"/>
        <v>0</v>
      </c>
      <c r="EF67" s="3">
        <f t="shared" si="30"/>
        <v>0</v>
      </c>
      <c r="EG67" s="3">
        <f t="shared" si="30"/>
        <v>0</v>
      </c>
      <c r="EH67" s="3">
        <f t="shared" si="30"/>
        <v>0</v>
      </c>
      <c r="EI67" s="3">
        <f t="shared" si="30"/>
        <v>0</v>
      </c>
      <c r="EJ67" s="3">
        <f t="shared" si="30"/>
        <v>0</v>
      </c>
      <c r="EK67" s="3">
        <f t="shared" si="30"/>
        <v>0</v>
      </c>
      <c r="EL67" s="3">
        <f t="shared" si="30"/>
        <v>0</v>
      </c>
      <c r="EM67" s="3">
        <f t="shared" ref="EM67:FR67" si="31">EM133</f>
        <v>0</v>
      </c>
      <c r="EN67" s="3">
        <f t="shared" si="31"/>
        <v>0</v>
      </c>
      <c r="EO67" s="3">
        <f t="shared" si="31"/>
        <v>0</v>
      </c>
      <c r="EP67" s="3">
        <f t="shared" si="31"/>
        <v>0</v>
      </c>
      <c r="EQ67" s="3">
        <f t="shared" si="31"/>
        <v>0</v>
      </c>
      <c r="ER67" s="3">
        <f t="shared" si="31"/>
        <v>0</v>
      </c>
      <c r="ES67" s="3">
        <f t="shared" si="31"/>
        <v>0</v>
      </c>
      <c r="ET67" s="3">
        <f t="shared" si="31"/>
        <v>0</v>
      </c>
      <c r="EU67" s="3">
        <f t="shared" si="31"/>
        <v>0</v>
      </c>
      <c r="EV67" s="3">
        <f t="shared" si="31"/>
        <v>0</v>
      </c>
      <c r="EW67" s="3">
        <f t="shared" si="31"/>
        <v>0</v>
      </c>
      <c r="EX67" s="3">
        <f t="shared" si="31"/>
        <v>0</v>
      </c>
      <c r="EY67" s="3">
        <f t="shared" si="31"/>
        <v>0</v>
      </c>
      <c r="EZ67" s="3">
        <f t="shared" si="31"/>
        <v>0</v>
      </c>
      <c r="FA67" s="3">
        <f t="shared" si="31"/>
        <v>0</v>
      </c>
      <c r="FB67" s="3">
        <f t="shared" si="31"/>
        <v>0</v>
      </c>
      <c r="FC67" s="3">
        <f t="shared" si="31"/>
        <v>0</v>
      </c>
      <c r="FD67" s="3">
        <f t="shared" si="31"/>
        <v>0</v>
      </c>
      <c r="FE67" s="3">
        <f t="shared" si="31"/>
        <v>0</v>
      </c>
      <c r="FF67" s="3">
        <f t="shared" si="31"/>
        <v>0</v>
      </c>
      <c r="FG67" s="3">
        <f t="shared" si="31"/>
        <v>0</v>
      </c>
      <c r="FH67" s="3">
        <f t="shared" si="31"/>
        <v>0</v>
      </c>
      <c r="FI67" s="3">
        <f t="shared" si="31"/>
        <v>0</v>
      </c>
      <c r="FJ67" s="3">
        <f t="shared" si="31"/>
        <v>0</v>
      </c>
      <c r="FK67" s="3">
        <f t="shared" si="31"/>
        <v>0</v>
      </c>
      <c r="FL67" s="3">
        <f t="shared" si="31"/>
        <v>0</v>
      </c>
      <c r="FM67" s="3">
        <f t="shared" si="31"/>
        <v>0</v>
      </c>
      <c r="FN67" s="3">
        <f t="shared" si="31"/>
        <v>0</v>
      </c>
      <c r="FO67" s="3">
        <f t="shared" si="31"/>
        <v>0</v>
      </c>
      <c r="FP67" s="3">
        <f t="shared" si="31"/>
        <v>0</v>
      </c>
      <c r="FQ67" s="3">
        <f t="shared" si="31"/>
        <v>0</v>
      </c>
      <c r="FR67" s="3">
        <f t="shared" si="31"/>
        <v>0</v>
      </c>
      <c r="FS67" s="3">
        <f t="shared" ref="FS67:GX67" si="32">FS133</f>
        <v>0</v>
      </c>
      <c r="FT67" s="3">
        <f t="shared" si="32"/>
        <v>0</v>
      </c>
      <c r="FU67" s="3">
        <f t="shared" si="32"/>
        <v>0</v>
      </c>
      <c r="FV67" s="3">
        <f t="shared" si="32"/>
        <v>0</v>
      </c>
      <c r="FW67" s="3">
        <f t="shared" si="32"/>
        <v>0</v>
      </c>
      <c r="FX67" s="3">
        <f t="shared" si="32"/>
        <v>0</v>
      </c>
      <c r="FY67" s="3">
        <f t="shared" si="32"/>
        <v>0</v>
      </c>
      <c r="FZ67" s="3">
        <f t="shared" si="32"/>
        <v>0</v>
      </c>
      <c r="GA67" s="3">
        <f t="shared" si="32"/>
        <v>0</v>
      </c>
      <c r="GB67" s="3">
        <f t="shared" si="32"/>
        <v>0</v>
      </c>
      <c r="GC67" s="3">
        <f t="shared" si="32"/>
        <v>0</v>
      </c>
      <c r="GD67" s="3">
        <f t="shared" si="32"/>
        <v>0</v>
      </c>
      <c r="GE67" s="3">
        <f t="shared" si="32"/>
        <v>0</v>
      </c>
      <c r="GF67" s="3">
        <f t="shared" si="32"/>
        <v>0</v>
      </c>
      <c r="GG67" s="3">
        <f t="shared" si="32"/>
        <v>0</v>
      </c>
      <c r="GH67" s="3">
        <f t="shared" si="32"/>
        <v>0</v>
      </c>
      <c r="GI67" s="3">
        <f t="shared" si="32"/>
        <v>0</v>
      </c>
      <c r="GJ67" s="3">
        <f t="shared" si="32"/>
        <v>0</v>
      </c>
      <c r="GK67" s="3">
        <f t="shared" si="32"/>
        <v>0</v>
      </c>
      <c r="GL67" s="3">
        <f t="shared" si="32"/>
        <v>0</v>
      </c>
      <c r="GM67" s="3">
        <f t="shared" si="32"/>
        <v>0</v>
      </c>
      <c r="GN67" s="3">
        <f t="shared" si="32"/>
        <v>0</v>
      </c>
      <c r="GO67" s="3">
        <f t="shared" si="32"/>
        <v>0</v>
      </c>
      <c r="GP67" s="3">
        <f t="shared" si="32"/>
        <v>0</v>
      </c>
      <c r="GQ67" s="3">
        <f t="shared" si="32"/>
        <v>0</v>
      </c>
      <c r="GR67" s="3">
        <f t="shared" si="32"/>
        <v>0</v>
      </c>
      <c r="GS67" s="3">
        <f t="shared" si="32"/>
        <v>0</v>
      </c>
      <c r="GT67" s="3">
        <f t="shared" si="32"/>
        <v>0</v>
      </c>
      <c r="GU67" s="3">
        <f t="shared" si="32"/>
        <v>0</v>
      </c>
      <c r="GV67" s="3">
        <f t="shared" si="32"/>
        <v>0</v>
      </c>
      <c r="GW67" s="3">
        <f t="shared" si="32"/>
        <v>0</v>
      </c>
      <c r="GX67" s="3">
        <f t="shared" si="32"/>
        <v>0</v>
      </c>
    </row>
    <row r="69" spans="1:245" x14ac:dyDescent="0.2">
      <c r="A69">
        <v>17</v>
      </c>
      <c r="B69">
        <v>1</v>
      </c>
      <c r="C69">
        <f>ROW(SmtRes!A18)</f>
        <v>18</v>
      </c>
      <c r="D69">
        <f>ROW(EtalonRes!A15)</f>
        <v>15</v>
      </c>
      <c r="E69" t="s">
        <v>102</v>
      </c>
      <c r="F69" t="s">
        <v>103</v>
      </c>
      <c r="G69" t="s">
        <v>104</v>
      </c>
      <c r="H69" t="s">
        <v>105</v>
      </c>
      <c r="I69">
        <f>ROUND(0.026,4)</f>
        <v>2.5999999999999999E-2</v>
      </c>
      <c r="J69">
        <v>0</v>
      </c>
      <c r="O69">
        <f t="shared" ref="O69:O100" si="33">ROUND(CP69,0)</f>
        <v>35</v>
      </c>
      <c r="P69">
        <f t="shared" ref="P69:P100" si="34">ROUND(CQ69*I69,0)</f>
        <v>12</v>
      </c>
      <c r="Q69">
        <f t="shared" ref="Q69:Q100" si="35">ROUND(CR69*I69,0)</f>
        <v>16</v>
      </c>
      <c r="R69">
        <f t="shared" ref="R69:R100" si="36">ROUND(CS69*I69,0)</f>
        <v>2</v>
      </c>
      <c r="S69">
        <f t="shared" ref="S69:S100" si="37">ROUND(CT69*I69,0)</f>
        <v>7</v>
      </c>
      <c r="T69">
        <f t="shared" ref="T69:T100" si="38">ROUND(CU69*I69,0)</f>
        <v>0</v>
      </c>
      <c r="U69">
        <f t="shared" ref="U69:U100" si="39">CV69*I69</f>
        <v>0.90739999999999987</v>
      </c>
      <c r="V69">
        <f t="shared" ref="V69:V100" si="40">CW69*I69</f>
        <v>0.14559999999999998</v>
      </c>
      <c r="W69">
        <f t="shared" ref="W69:W100" si="41">ROUND(CX69*I69,0)</f>
        <v>0</v>
      </c>
      <c r="X69">
        <f t="shared" ref="X69:X100" si="42">ROUND(CY69,0)</f>
        <v>9</v>
      </c>
      <c r="Y69">
        <f t="shared" ref="Y69:Y100" si="43">ROUND(CZ69,0)</f>
        <v>5</v>
      </c>
      <c r="AA69">
        <v>50333811</v>
      </c>
      <c r="AB69">
        <f t="shared" ref="AB69:AB100" si="44">ROUND((AC69+AD69+AF69),1)</f>
        <v>1330.4</v>
      </c>
      <c r="AC69">
        <f t="shared" ref="AC69:AC85" si="45">ROUND((ES69),1)</f>
        <v>472</v>
      </c>
      <c r="AD69">
        <f t="shared" ref="AD69:AD85" si="46">ROUND((((ET69)-(EU69))+AE69),1)</f>
        <v>597.70000000000005</v>
      </c>
      <c r="AE69">
        <f t="shared" ref="AE69:AE85" si="47">ROUND((EU69),1)</f>
        <v>63.3</v>
      </c>
      <c r="AF69">
        <f t="shared" ref="AF69:AF85" si="48">ROUND((EV69),1)</f>
        <v>260.7</v>
      </c>
      <c r="AG69">
        <f t="shared" ref="AG69:AG100" si="49">ROUND((AP69),1)</f>
        <v>0</v>
      </c>
      <c r="AH69">
        <f t="shared" ref="AH69:AH85" si="50">(EW69)</f>
        <v>34.9</v>
      </c>
      <c r="AI69">
        <f t="shared" ref="AI69:AI85" si="51">(EX69)</f>
        <v>5.6</v>
      </c>
      <c r="AJ69">
        <f t="shared" ref="AJ69:AJ100" si="52">(AS69)</f>
        <v>0</v>
      </c>
      <c r="AK69">
        <v>1330.37</v>
      </c>
      <c r="AL69">
        <v>472.02</v>
      </c>
      <c r="AM69">
        <v>597.65</v>
      </c>
      <c r="AN69">
        <v>63.28</v>
      </c>
      <c r="AO69">
        <v>260.7</v>
      </c>
      <c r="AP69">
        <v>0</v>
      </c>
      <c r="AQ69">
        <v>34.9</v>
      </c>
      <c r="AR69">
        <v>5.6</v>
      </c>
      <c r="AS69">
        <v>0</v>
      </c>
      <c r="AT69">
        <v>105</v>
      </c>
      <c r="AU69">
        <v>51</v>
      </c>
      <c r="AV69">
        <v>1</v>
      </c>
      <c r="AW69">
        <v>1</v>
      </c>
      <c r="AZ69">
        <v>1</v>
      </c>
      <c r="BA69">
        <v>1</v>
      </c>
      <c r="BB69">
        <v>1</v>
      </c>
      <c r="BC69">
        <v>1</v>
      </c>
      <c r="BD69" t="s">
        <v>3</v>
      </c>
      <c r="BE69" t="s">
        <v>3</v>
      </c>
      <c r="BF69" t="s">
        <v>3</v>
      </c>
      <c r="BG69" t="s">
        <v>3</v>
      </c>
      <c r="BH69">
        <v>0</v>
      </c>
      <c r="BI69">
        <v>1</v>
      </c>
      <c r="BJ69" t="s">
        <v>106</v>
      </c>
      <c r="BM69">
        <v>33001</v>
      </c>
      <c r="BN69">
        <v>0</v>
      </c>
      <c r="BO69" t="s">
        <v>3</v>
      </c>
      <c r="BP69">
        <v>0</v>
      </c>
      <c r="BQ69">
        <v>2</v>
      </c>
      <c r="BR69">
        <v>0</v>
      </c>
      <c r="BS69">
        <v>1</v>
      </c>
      <c r="BT69">
        <v>1</v>
      </c>
      <c r="BU69">
        <v>1</v>
      </c>
      <c r="BV69">
        <v>1</v>
      </c>
      <c r="BW69">
        <v>1</v>
      </c>
      <c r="BX69">
        <v>1</v>
      </c>
      <c r="BY69" t="s">
        <v>3</v>
      </c>
      <c r="BZ69">
        <v>105</v>
      </c>
      <c r="CA69">
        <v>60</v>
      </c>
      <c r="CE69">
        <v>0</v>
      </c>
      <c r="CF69">
        <v>0</v>
      </c>
      <c r="CG69">
        <v>0</v>
      </c>
      <c r="CM69">
        <v>0</v>
      </c>
      <c r="CN69" t="s">
        <v>3</v>
      </c>
      <c r="CO69">
        <v>0</v>
      </c>
      <c r="CP69">
        <f t="shared" ref="CP69:CP100" si="53">(P69+Q69+S69)</f>
        <v>35</v>
      </c>
      <c r="CQ69">
        <f t="shared" ref="CQ69:CQ100" si="54">AC69*BC69</f>
        <v>472</v>
      </c>
      <c r="CR69">
        <f t="shared" ref="CR69:CR100" si="55">AD69*BB69</f>
        <v>597.70000000000005</v>
      </c>
      <c r="CS69">
        <f t="shared" ref="CS69:CS100" si="56">AE69*BS69</f>
        <v>63.3</v>
      </c>
      <c r="CT69">
        <f t="shared" ref="CT69:CT100" si="57">AF69*BA69</f>
        <v>260.7</v>
      </c>
      <c r="CU69">
        <f t="shared" ref="CU69:CU100" si="58">AG69</f>
        <v>0</v>
      </c>
      <c r="CV69">
        <f t="shared" ref="CV69:CV100" si="59">AH69</f>
        <v>34.9</v>
      </c>
      <c r="CW69">
        <f t="shared" ref="CW69:CW100" si="60">AI69</f>
        <v>5.6</v>
      </c>
      <c r="CX69">
        <f t="shared" ref="CX69:CX100" si="61">AJ69</f>
        <v>0</v>
      </c>
      <c r="CY69">
        <f t="shared" ref="CY69:CY100" si="62">(((S69+R69)*AT69)/100)</f>
        <v>9.4499999999999993</v>
      </c>
      <c r="CZ69">
        <f t="shared" ref="CZ69:CZ100" si="63">(((S69+R69)*AU69)/100)</f>
        <v>4.59</v>
      </c>
      <c r="DC69" t="s">
        <v>3</v>
      </c>
      <c r="DD69" t="s">
        <v>3</v>
      </c>
      <c r="DE69" t="s">
        <v>3</v>
      </c>
      <c r="DF69" t="s">
        <v>3</v>
      </c>
      <c r="DG69" t="s">
        <v>3</v>
      </c>
      <c r="DH69" t="s">
        <v>3</v>
      </c>
      <c r="DI69" t="s">
        <v>3</v>
      </c>
      <c r="DJ69" t="s">
        <v>3</v>
      </c>
      <c r="DK69" t="s">
        <v>3</v>
      </c>
      <c r="DL69" t="s">
        <v>3</v>
      </c>
      <c r="DM69" t="s">
        <v>3</v>
      </c>
      <c r="DN69">
        <v>0</v>
      </c>
      <c r="DO69">
        <v>0</v>
      </c>
      <c r="DP69">
        <v>1</v>
      </c>
      <c r="DQ69">
        <v>1</v>
      </c>
      <c r="DU69">
        <v>1013</v>
      </c>
      <c r="DV69" t="s">
        <v>105</v>
      </c>
      <c r="DW69" t="s">
        <v>105</v>
      </c>
      <c r="DX69">
        <v>1</v>
      </c>
      <c r="EE69">
        <v>48752270</v>
      </c>
      <c r="EF69">
        <v>2</v>
      </c>
      <c r="EG69" t="s">
        <v>22</v>
      </c>
      <c r="EH69">
        <v>0</v>
      </c>
      <c r="EI69" t="s">
        <v>3</v>
      </c>
      <c r="EJ69">
        <v>1</v>
      </c>
      <c r="EK69">
        <v>33001</v>
      </c>
      <c r="EL69" t="s">
        <v>23</v>
      </c>
      <c r="EM69" t="s">
        <v>24</v>
      </c>
      <c r="EO69" t="s">
        <v>3</v>
      </c>
      <c r="EQ69">
        <v>0</v>
      </c>
      <c r="ER69">
        <v>1330.37</v>
      </c>
      <c r="ES69">
        <v>472.02</v>
      </c>
      <c r="ET69">
        <v>597.65</v>
      </c>
      <c r="EU69">
        <v>63.28</v>
      </c>
      <c r="EV69">
        <v>260.7</v>
      </c>
      <c r="EW69">
        <v>34.9</v>
      </c>
      <c r="EX69">
        <v>5.6</v>
      </c>
      <c r="EY69">
        <v>0</v>
      </c>
      <c r="FQ69">
        <v>0</v>
      </c>
      <c r="FR69">
        <f t="shared" ref="FR69:FR100" si="64">ROUND(IF(AND(BH69=3,BI69=3),P69,0),0)</f>
        <v>0</v>
      </c>
      <c r="FS69">
        <v>0</v>
      </c>
      <c r="FU69" t="s">
        <v>25</v>
      </c>
      <c r="FX69">
        <v>105</v>
      </c>
      <c r="FY69">
        <v>51</v>
      </c>
      <c r="GA69" t="s">
        <v>3</v>
      </c>
      <c r="GD69">
        <v>1</v>
      </c>
      <c r="GF69">
        <v>-1230555391</v>
      </c>
      <c r="GG69">
        <v>2</v>
      </c>
      <c r="GH69">
        <v>1</v>
      </c>
      <c r="GI69">
        <v>-2</v>
      </c>
      <c r="GJ69">
        <v>0</v>
      </c>
      <c r="GK69">
        <v>0</v>
      </c>
      <c r="GL69">
        <f t="shared" ref="GL69:GL100" si="65">ROUND(IF(AND(BH69=3,BI69=3,FS69&lt;&gt;0),P69,0),0)</f>
        <v>0</v>
      </c>
      <c r="GM69">
        <f t="shared" ref="GM69:GM100" si="66">ROUND(O69+X69+Y69,0)+GX69</f>
        <v>49</v>
      </c>
      <c r="GN69">
        <f t="shared" ref="GN69:GN100" si="67">IF(OR(BI69=0,BI69=1),ROUND(O69+X69+Y69,0),0)</f>
        <v>49</v>
      </c>
      <c r="GO69">
        <f t="shared" ref="GO69:GO100" si="68">IF(BI69=2,ROUND(O69+X69+Y69,0),0)</f>
        <v>0</v>
      </c>
      <c r="GP69">
        <f t="shared" ref="GP69:GP100" si="69">IF(BI69=4,ROUND(O69+X69+Y69,0)+GX69,0)</f>
        <v>0</v>
      </c>
      <c r="GR69">
        <v>0</v>
      </c>
      <c r="GS69">
        <v>3</v>
      </c>
      <c r="GT69">
        <v>0</v>
      </c>
      <c r="GU69" t="s">
        <v>3</v>
      </c>
      <c r="GV69">
        <f t="shared" ref="GV69:GV100" si="70">ROUND((GT69),1)</f>
        <v>0</v>
      </c>
      <c r="GW69">
        <v>1</v>
      </c>
      <c r="GX69">
        <f t="shared" ref="GX69:GX100" si="71">ROUND(HC69*I69,0)</f>
        <v>0</v>
      </c>
      <c r="HA69">
        <v>0</v>
      </c>
      <c r="HB69">
        <v>0</v>
      </c>
      <c r="HC69">
        <f t="shared" ref="HC69:HC100" si="72">GV69*GW69</f>
        <v>0</v>
      </c>
      <c r="IK69">
        <v>0</v>
      </c>
    </row>
    <row r="70" spans="1:245" x14ac:dyDescent="0.2">
      <c r="A70">
        <v>18</v>
      </c>
      <c r="B70">
        <v>1</v>
      </c>
      <c r="C70">
        <v>16</v>
      </c>
      <c r="E70" t="s">
        <v>107</v>
      </c>
      <c r="F70" t="s">
        <v>108</v>
      </c>
      <c r="G70" t="s">
        <v>109</v>
      </c>
      <c r="H70" t="s">
        <v>110</v>
      </c>
      <c r="I70">
        <f>I69*J70</f>
        <v>2.6779999999999998E-3</v>
      </c>
      <c r="J70">
        <v>0.10299999999999999</v>
      </c>
      <c r="O70">
        <f t="shared" si="33"/>
        <v>50</v>
      </c>
      <c r="P70">
        <f t="shared" si="34"/>
        <v>50</v>
      </c>
      <c r="Q70">
        <f t="shared" si="35"/>
        <v>0</v>
      </c>
      <c r="R70">
        <f t="shared" si="36"/>
        <v>0</v>
      </c>
      <c r="S70">
        <f t="shared" si="37"/>
        <v>0</v>
      </c>
      <c r="T70">
        <f t="shared" si="38"/>
        <v>0</v>
      </c>
      <c r="U70">
        <f t="shared" si="39"/>
        <v>0</v>
      </c>
      <c r="V70">
        <f t="shared" si="40"/>
        <v>0</v>
      </c>
      <c r="W70">
        <f t="shared" si="41"/>
        <v>0</v>
      </c>
      <c r="X70">
        <f t="shared" si="42"/>
        <v>0</v>
      </c>
      <c r="Y70">
        <f t="shared" si="43"/>
        <v>0</v>
      </c>
      <c r="AA70">
        <v>50333811</v>
      </c>
      <c r="AB70">
        <f t="shared" si="44"/>
        <v>18653.8</v>
      </c>
      <c r="AC70">
        <f t="shared" si="45"/>
        <v>18653.8</v>
      </c>
      <c r="AD70">
        <f t="shared" si="46"/>
        <v>0</v>
      </c>
      <c r="AE70">
        <f t="shared" si="47"/>
        <v>0</v>
      </c>
      <c r="AF70">
        <f t="shared" si="48"/>
        <v>0</v>
      </c>
      <c r="AG70">
        <f t="shared" si="49"/>
        <v>0</v>
      </c>
      <c r="AH70">
        <f t="shared" si="50"/>
        <v>0</v>
      </c>
      <c r="AI70">
        <f t="shared" si="51"/>
        <v>0</v>
      </c>
      <c r="AJ70">
        <f t="shared" si="52"/>
        <v>0</v>
      </c>
      <c r="AK70">
        <v>18653.8</v>
      </c>
      <c r="AL70">
        <v>18653.8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1</v>
      </c>
      <c r="AW70">
        <v>1</v>
      </c>
      <c r="AZ70">
        <v>1</v>
      </c>
      <c r="BA70">
        <v>1</v>
      </c>
      <c r="BB70">
        <v>1</v>
      </c>
      <c r="BC70">
        <v>1</v>
      </c>
      <c r="BD70" t="s">
        <v>3</v>
      </c>
      <c r="BE70" t="s">
        <v>3</v>
      </c>
      <c r="BF70" t="s">
        <v>3</v>
      </c>
      <c r="BG70" t="s">
        <v>3</v>
      </c>
      <c r="BH70">
        <v>3</v>
      </c>
      <c r="BI70">
        <v>2</v>
      </c>
      <c r="BJ70" t="s">
        <v>111</v>
      </c>
      <c r="BM70">
        <v>500002</v>
      </c>
      <c r="BN70">
        <v>0</v>
      </c>
      <c r="BO70" t="s">
        <v>3</v>
      </c>
      <c r="BP70">
        <v>0</v>
      </c>
      <c r="BQ70">
        <v>12</v>
      </c>
      <c r="BR70">
        <v>0</v>
      </c>
      <c r="BS70">
        <v>1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0</v>
      </c>
      <c r="CA70">
        <v>0</v>
      </c>
      <c r="CE70">
        <v>0</v>
      </c>
      <c r="CF70">
        <v>0</v>
      </c>
      <c r="CG70">
        <v>0</v>
      </c>
      <c r="CM70">
        <v>0</v>
      </c>
      <c r="CN70" t="s">
        <v>3</v>
      </c>
      <c r="CO70">
        <v>0</v>
      </c>
      <c r="CP70">
        <f t="shared" si="53"/>
        <v>50</v>
      </c>
      <c r="CQ70">
        <f t="shared" si="54"/>
        <v>18653.8</v>
      </c>
      <c r="CR70">
        <f t="shared" si="55"/>
        <v>0</v>
      </c>
      <c r="CS70">
        <f t="shared" si="56"/>
        <v>0</v>
      </c>
      <c r="CT70">
        <f t="shared" si="57"/>
        <v>0</v>
      </c>
      <c r="CU70">
        <f t="shared" si="58"/>
        <v>0</v>
      </c>
      <c r="CV70">
        <f t="shared" si="59"/>
        <v>0</v>
      </c>
      <c r="CW70">
        <f t="shared" si="60"/>
        <v>0</v>
      </c>
      <c r="CX70">
        <f t="shared" si="61"/>
        <v>0</v>
      </c>
      <c r="CY70">
        <f t="shared" si="62"/>
        <v>0</v>
      </c>
      <c r="CZ70">
        <f t="shared" si="63"/>
        <v>0</v>
      </c>
      <c r="DC70" t="s">
        <v>3</v>
      </c>
      <c r="DD70" t="s">
        <v>3</v>
      </c>
      <c r="DE70" t="s">
        <v>3</v>
      </c>
      <c r="DF70" t="s">
        <v>3</v>
      </c>
      <c r="DG70" t="s">
        <v>3</v>
      </c>
      <c r="DH70" t="s">
        <v>3</v>
      </c>
      <c r="DI70" t="s">
        <v>3</v>
      </c>
      <c r="DJ70" t="s">
        <v>3</v>
      </c>
      <c r="DK70" t="s">
        <v>3</v>
      </c>
      <c r="DL70" t="s">
        <v>3</v>
      </c>
      <c r="DM70" t="s">
        <v>3</v>
      </c>
      <c r="DN70">
        <v>0</v>
      </c>
      <c r="DO70">
        <v>0</v>
      </c>
      <c r="DP70">
        <v>1</v>
      </c>
      <c r="DQ70">
        <v>1</v>
      </c>
      <c r="DU70">
        <v>1013</v>
      </c>
      <c r="DV70" t="s">
        <v>110</v>
      </c>
      <c r="DW70" t="s">
        <v>112</v>
      </c>
      <c r="DX70">
        <v>1</v>
      </c>
      <c r="EE70">
        <v>48752149</v>
      </c>
      <c r="EF70">
        <v>12</v>
      </c>
      <c r="EG70" t="s">
        <v>113</v>
      </c>
      <c r="EH70">
        <v>0</v>
      </c>
      <c r="EI70" t="s">
        <v>3</v>
      </c>
      <c r="EJ70">
        <v>2</v>
      </c>
      <c r="EK70">
        <v>500002</v>
      </c>
      <c r="EL70" t="s">
        <v>114</v>
      </c>
      <c r="EM70" t="s">
        <v>115</v>
      </c>
      <c r="EO70" t="s">
        <v>3</v>
      </c>
      <c r="EQ70">
        <v>0</v>
      </c>
      <c r="ER70">
        <v>18653.8</v>
      </c>
      <c r="ES70">
        <v>18653.8</v>
      </c>
      <c r="ET70">
        <v>0</v>
      </c>
      <c r="EU70">
        <v>0</v>
      </c>
      <c r="EV70">
        <v>0</v>
      </c>
      <c r="EW70">
        <v>0</v>
      </c>
      <c r="EX70">
        <v>0</v>
      </c>
      <c r="FQ70">
        <v>0</v>
      </c>
      <c r="FR70">
        <f t="shared" si="64"/>
        <v>0</v>
      </c>
      <c r="FS70">
        <v>0</v>
      </c>
      <c r="FX70">
        <v>0</v>
      </c>
      <c r="FY70">
        <v>0</v>
      </c>
      <c r="GA70" t="s">
        <v>3</v>
      </c>
      <c r="GD70">
        <v>1</v>
      </c>
      <c r="GF70">
        <v>-297579058</v>
      </c>
      <c r="GG70">
        <v>2</v>
      </c>
      <c r="GH70">
        <v>1</v>
      </c>
      <c r="GI70">
        <v>-2</v>
      </c>
      <c r="GJ70">
        <v>0</v>
      </c>
      <c r="GK70">
        <v>0</v>
      </c>
      <c r="GL70">
        <f t="shared" si="65"/>
        <v>0</v>
      </c>
      <c r="GM70">
        <f t="shared" si="66"/>
        <v>50</v>
      </c>
      <c r="GN70">
        <f t="shared" si="67"/>
        <v>0</v>
      </c>
      <c r="GO70">
        <f t="shared" si="68"/>
        <v>50</v>
      </c>
      <c r="GP70">
        <f t="shared" si="69"/>
        <v>0</v>
      </c>
      <c r="GR70">
        <v>0</v>
      </c>
      <c r="GS70">
        <v>3</v>
      </c>
      <c r="GT70">
        <v>0</v>
      </c>
      <c r="GU70" t="s">
        <v>3</v>
      </c>
      <c r="GV70">
        <f t="shared" si="70"/>
        <v>0</v>
      </c>
      <c r="GW70">
        <v>1</v>
      </c>
      <c r="GX70">
        <f t="shared" si="71"/>
        <v>0</v>
      </c>
      <c r="HA70">
        <v>0</v>
      </c>
      <c r="HB70">
        <v>0</v>
      </c>
      <c r="HC70">
        <f t="shared" si="72"/>
        <v>0</v>
      </c>
      <c r="IK70">
        <v>0</v>
      </c>
    </row>
    <row r="71" spans="1:245" x14ac:dyDescent="0.2">
      <c r="A71">
        <v>18</v>
      </c>
      <c r="B71">
        <v>1</v>
      </c>
      <c r="C71">
        <v>14</v>
      </c>
      <c r="E71" t="s">
        <v>116</v>
      </c>
      <c r="F71" t="s">
        <v>117</v>
      </c>
      <c r="G71" t="s">
        <v>118</v>
      </c>
      <c r="H71" t="s">
        <v>119</v>
      </c>
      <c r="I71">
        <f>I69*J71</f>
        <v>1.9999999999999998</v>
      </c>
      <c r="J71">
        <v>76.92307692307692</v>
      </c>
      <c r="O71">
        <f t="shared" si="33"/>
        <v>65</v>
      </c>
      <c r="P71">
        <f t="shared" si="34"/>
        <v>65</v>
      </c>
      <c r="Q71">
        <f t="shared" si="35"/>
        <v>0</v>
      </c>
      <c r="R71">
        <f t="shared" si="36"/>
        <v>0</v>
      </c>
      <c r="S71">
        <f t="shared" si="37"/>
        <v>0</v>
      </c>
      <c r="T71">
        <f t="shared" si="38"/>
        <v>0</v>
      </c>
      <c r="U71">
        <f t="shared" si="39"/>
        <v>0</v>
      </c>
      <c r="V71">
        <f t="shared" si="40"/>
        <v>0</v>
      </c>
      <c r="W71">
        <f t="shared" si="41"/>
        <v>0</v>
      </c>
      <c r="X71">
        <f t="shared" si="42"/>
        <v>0</v>
      </c>
      <c r="Y71">
        <f t="shared" si="43"/>
        <v>0</v>
      </c>
      <c r="AA71">
        <v>50333811</v>
      </c>
      <c r="AB71">
        <f t="shared" si="44"/>
        <v>32.299999999999997</v>
      </c>
      <c r="AC71">
        <f t="shared" si="45"/>
        <v>32.299999999999997</v>
      </c>
      <c r="AD71">
        <f t="shared" si="46"/>
        <v>0</v>
      </c>
      <c r="AE71">
        <f t="shared" si="47"/>
        <v>0</v>
      </c>
      <c r="AF71">
        <f t="shared" si="48"/>
        <v>0</v>
      </c>
      <c r="AG71">
        <f t="shared" si="49"/>
        <v>0</v>
      </c>
      <c r="AH71">
        <f t="shared" si="50"/>
        <v>0</v>
      </c>
      <c r="AI71">
        <f t="shared" si="51"/>
        <v>0</v>
      </c>
      <c r="AJ71">
        <f t="shared" si="52"/>
        <v>0</v>
      </c>
      <c r="AK71">
        <v>32.32</v>
      </c>
      <c r="AL71">
        <v>32.32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1</v>
      </c>
      <c r="AW71">
        <v>1</v>
      </c>
      <c r="AZ71">
        <v>1</v>
      </c>
      <c r="BA71">
        <v>1</v>
      </c>
      <c r="BB71">
        <v>1</v>
      </c>
      <c r="BC71">
        <v>1</v>
      </c>
      <c r="BD71" t="s">
        <v>3</v>
      </c>
      <c r="BE71" t="s">
        <v>3</v>
      </c>
      <c r="BF71" t="s">
        <v>3</v>
      </c>
      <c r="BG71" t="s">
        <v>3</v>
      </c>
      <c r="BH71">
        <v>3</v>
      </c>
      <c r="BI71">
        <v>1</v>
      </c>
      <c r="BJ71" t="s">
        <v>120</v>
      </c>
      <c r="BM71">
        <v>500001</v>
      </c>
      <c r="BN71">
        <v>0</v>
      </c>
      <c r="BO71" t="s">
        <v>3</v>
      </c>
      <c r="BP71">
        <v>0</v>
      </c>
      <c r="BQ71">
        <v>8</v>
      </c>
      <c r="BR71">
        <v>0</v>
      </c>
      <c r="BS71">
        <v>1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0</v>
      </c>
      <c r="CA71">
        <v>0</v>
      </c>
      <c r="CE71">
        <v>0</v>
      </c>
      <c r="CF71">
        <v>0</v>
      </c>
      <c r="CG71">
        <v>0</v>
      </c>
      <c r="CM71">
        <v>0</v>
      </c>
      <c r="CN71" t="s">
        <v>3</v>
      </c>
      <c r="CO71">
        <v>0</v>
      </c>
      <c r="CP71">
        <f t="shared" si="53"/>
        <v>65</v>
      </c>
      <c r="CQ71">
        <f t="shared" si="54"/>
        <v>32.299999999999997</v>
      </c>
      <c r="CR71">
        <f t="shared" si="55"/>
        <v>0</v>
      </c>
      <c r="CS71">
        <f t="shared" si="56"/>
        <v>0</v>
      </c>
      <c r="CT71">
        <f t="shared" si="57"/>
        <v>0</v>
      </c>
      <c r="CU71">
        <f t="shared" si="58"/>
        <v>0</v>
      </c>
      <c r="CV71">
        <f t="shared" si="59"/>
        <v>0</v>
      </c>
      <c r="CW71">
        <f t="shared" si="60"/>
        <v>0</v>
      </c>
      <c r="CX71">
        <f t="shared" si="61"/>
        <v>0</v>
      </c>
      <c r="CY71">
        <f t="shared" si="62"/>
        <v>0</v>
      </c>
      <c r="CZ71">
        <f t="shared" si="63"/>
        <v>0</v>
      </c>
      <c r="DC71" t="s">
        <v>3</v>
      </c>
      <c r="DD71" t="s">
        <v>3</v>
      </c>
      <c r="DE71" t="s">
        <v>3</v>
      </c>
      <c r="DF71" t="s">
        <v>3</v>
      </c>
      <c r="DG71" t="s">
        <v>3</v>
      </c>
      <c r="DH71" t="s">
        <v>3</v>
      </c>
      <c r="DI71" t="s">
        <v>3</v>
      </c>
      <c r="DJ71" t="s">
        <v>3</v>
      </c>
      <c r="DK71" t="s">
        <v>3</v>
      </c>
      <c r="DL71" t="s">
        <v>3</v>
      </c>
      <c r="DM71" t="s">
        <v>3</v>
      </c>
      <c r="DN71">
        <v>0</v>
      </c>
      <c r="DO71">
        <v>0</v>
      </c>
      <c r="DP71">
        <v>1</v>
      </c>
      <c r="DQ71">
        <v>1</v>
      </c>
      <c r="DU71">
        <v>1010</v>
      </c>
      <c r="DV71" t="s">
        <v>119</v>
      </c>
      <c r="DW71" t="s">
        <v>119</v>
      </c>
      <c r="DX71">
        <v>1</v>
      </c>
      <c r="EE71">
        <v>48752148</v>
      </c>
      <c r="EF71">
        <v>8</v>
      </c>
      <c r="EG71" t="s">
        <v>121</v>
      </c>
      <c r="EH71">
        <v>0</v>
      </c>
      <c r="EI71" t="s">
        <v>3</v>
      </c>
      <c r="EJ71">
        <v>1</v>
      </c>
      <c r="EK71">
        <v>500001</v>
      </c>
      <c r="EL71" t="s">
        <v>122</v>
      </c>
      <c r="EM71" t="s">
        <v>123</v>
      </c>
      <c r="EO71" t="s">
        <v>3</v>
      </c>
      <c r="EQ71">
        <v>0</v>
      </c>
      <c r="ER71">
        <v>32.32</v>
      </c>
      <c r="ES71">
        <v>32.32</v>
      </c>
      <c r="ET71">
        <v>0</v>
      </c>
      <c r="EU71">
        <v>0</v>
      </c>
      <c r="EV71">
        <v>0</v>
      </c>
      <c r="EW71">
        <v>0</v>
      </c>
      <c r="EX71">
        <v>0</v>
      </c>
      <c r="FQ71">
        <v>0</v>
      </c>
      <c r="FR71">
        <f t="shared" si="64"/>
        <v>0</v>
      </c>
      <c r="FS71">
        <v>0</v>
      </c>
      <c r="FX71">
        <v>0</v>
      </c>
      <c r="FY71">
        <v>0</v>
      </c>
      <c r="GA71" t="s">
        <v>3</v>
      </c>
      <c r="GD71">
        <v>1</v>
      </c>
      <c r="GF71">
        <v>875201068</v>
      </c>
      <c r="GG71">
        <v>2</v>
      </c>
      <c r="GH71">
        <v>1</v>
      </c>
      <c r="GI71">
        <v>-2</v>
      </c>
      <c r="GJ71">
        <v>0</v>
      </c>
      <c r="GK71">
        <v>0</v>
      </c>
      <c r="GL71">
        <f t="shared" si="65"/>
        <v>0</v>
      </c>
      <c r="GM71">
        <f t="shared" si="66"/>
        <v>65</v>
      </c>
      <c r="GN71">
        <f t="shared" si="67"/>
        <v>65</v>
      </c>
      <c r="GO71">
        <f t="shared" si="68"/>
        <v>0</v>
      </c>
      <c r="GP71">
        <f t="shared" si="69"/>
        <v>0</v>
      </c>
      <c r="GR71">
        <v>0</v>
      </c>
      <c r="GS71">
        <v>3</v>
      </c>
      <c r="GT71">
        <v>0</v>
      </c>
      <c r="GU71" t="s">
        <v>3</v>
      </c>
      <c r="GV71">
        <f t="shared" si="70"/>
        <v>0</v>
      </c>
      <c r="GW71">
        <v>1</v>
      </c>
      <c r="GX71">
        <f t="shared" si="71"/>
        <v>0</v>
      </c>
      <c r="HA71">
        <v>0</v>
      </c>
      <c r="HB71">
        <v>0</v>
      </c>
      <c r="HC71">
        <f t="shared" si="72"/>
        <v>0</v>
      </c>
      <c r="IK71">
        <v>0</v>
      </c>
    </row>
    <row r="72" spans="1:245" x14ac:dyDescent="0.2">
      <c r="A72">
        <v>18</v>
      </c>
      <c r="B72">
        <v>1</v>
      </c>
      <c r="C72">
        <v>15</v>
      </c>
      <c r="E72" t="s">
        <v>124</v>
      </c>
      <c r="F72" t="s">
        <v>125</v>
      </c>
      <c r="G72" t="s">
        <v>126</v>
      </c>
      <c r="H72" t="s">
        <v>119</v>
      </c>
      <c r="I72">
        <f>I69*J72</f>
        <v>3.9999999999999996</v>
      </c>
      <c r="J72">
        <v>153.84615384615384</v>
      </c>
      <c r="O72">
        <f t="shared" si="33"/>
        <v>22</v>
      </c>
      <c r="P72">
        <f t="shared" si="34"/>
        <v>22</v>
      </c>
      <c r="Q72">
        <f t="shared" si="35"/>
        <v>0</v>
      </c>
      <c r="R72">
        <f t="shared" si="36"/>
        <v>0</v>
      </c>
      <c r="S72">
        <f t="shared" si="37"/>
        <v>0</v>
      </c>
      <c r="T72">
        <f t="shared" si="38"/>
        <v>0</v>
      </c>
      <c r="U72">
        <f t="shared" si="39"/>
        <v>0</v>
      </c>
      <c r="V72">
        <f t="shared" si="40"/>
        <v>0</v>
      </c>
      <c r="W72">
        <f t="shared" si="41"/>
        <v>0</v>
      </c>
      <c r="X72">
        <f t="shared" si="42"/>
        <v>0</v>
      </c>
      <c r="Y72">
        <f t="shared" si="43"/>
        <v>0</v>
      </c>
      <c r="AA72">
        <v>50333811</v>
      </c>
      <c r="AB72">
        <f t="shared" si="44"/>
        <v>5.5</v>
      </c>
      <c r="AC72">
        <f t="shared" si="45"/>
        <v>5.5</v>
      </c>
      <c r="AD72">
        <f t="shared" si="46"/>
        <v>0</v>
      </c>
      <c r="AE72">
        <f t="shared" si="47"/>
        <v>0</v>
      </c>
      <c r="AF72">
        <f t="shared" si="48"/>
        <v>0</v>
      </c>
      <c r="AG72">
        <f t="shared" si="49"/>
        <v>0</v>
      </c>
      <c r="AH72">
        <f t="shared" si="50"/>
        <v>0</v>
      </c>
      <c r="AI72">
        <f t="shared" si="51"/>
        <v>0</v>
      </c>
      <c r="AJ72">
        <f t="shared" si="52"/>
        <v>0</v>
      </c>
      <c r="AK72">
        <v>5.48</v>
      </c>
      <c r="AL72">
        <v>5.48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1</v>
      </c>
      <c r="AW72">
        <v>1</v>
      </c>
      <c r="AZ72">
        <v>1</v>
      </c>
      <c r="BA72">
        <v>1</v>
      </c>
      <c r="BB72">
        <v>1</v>
      </c>
      <c r="BC72">
        <v>1</v>
      </c>
      <c r="BD72" t="s">
        <v>3</v>
      </c>
      <c r="BE72" t="s">
        <v>3</v>
      </c>
      <c r="BF72" t="s">
        <v>3</v>
      </c>
      <c r="BG72" t="s">
        <v>3</v>
      </c>
      <c r="BH72">
        <v>3</v>
      </c>
      <c r="BI72">
        <v>1</v>
      </c>
      <c r="BJ72" t="s">
        <v>127</v>
      </c>
      <c r="BM72">
        <v>500001</v>
      </c>
      <c r="BN72">
        <v>0</v>
      </c>
      <c r="BO72" t="s">
        <v>3</v>
      </c>
      <c r="BP72">
        <v>0</v>
      </c>
      <c r="BQ72">
        <v>8</v>
      </c>
      <c r="BR72">
        <v>0</v>
      </c>
      <c r="BS72">
        <v>1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0</v>
      </c>
      <c r="CA72">
        <v>0</v>
      </c>
      <c r="CE72">
        <v>0</v>
      </c>
      <c r="CF72">
        <v>0</v>
      </c>
      <c r="CG72">
        <v>0</v>
      </c>
      <c r="CM72">
        <v>0</v>
      </c>
      <c r="CN72" t="s">
        <v>3</v>
      </c>
      <c r="CO72">
        <v>0</v>
      </c>
      <c r="CP72">
        <f t="shared" si="53"/>
        <v>22</v>
      </c>
      <c r="CQ72">
        <f t="shared" si="54"/>
        <v>5.5</v>
      </c>
      <c r="CR72">
        <f t="shared" si="55"/>
        <v>0</v>
      </c>
      <c r="CS72">
        <f t="shared" si="56"/>
        <v>0</v>
      </c>
      <c r="CT72">
        <f t="shared" si="57"/>
        <v>0</v>
      </c>
      <c r="CU72">
        <f t="shared" si="58"/>
        <v>0</v>
      </c>
      <c r="CV72">
        <f t="shared" si="59"/>
        <v>0</v>
      </c>
      <c r="CW72">
        <f t="shared" si="60"/>
        <v>0</v>
      </c>
      <c r="CX72">
        <f t="shared" si="61"/>
        <v>0</v>
      </c>
      <c r="CY72">
        <f t="shared" si="62"/>
        <v>0</v>
      </c>
      <c r="CZ72">
        <f t="shared" si="63"/>
        <v>0</v>
      </c>
      <c r="DC72" t="s">
        <v>3</v>
      </c>
      <c r="DD72" t="s">
        <v>3</v>
      </c>
      <c r="DE72" t="s">
        <v>3</v>
      </c>
      <c r="DF72" t="s">
        <v>3</v>
      </c>
      <c r="DG72" t="s">
        <v>3</v>
      </c>
      <c r="DH72" t="s">
        <v>3</v>
      </c>
      <c r="DI72" t="s">
        <v>3</v>
      </c>
      <c r="DJ72" t="s">
        <v>3</v>
      </c>
      <c r="DK72" t="s">
        <v>3</v>
      </c>
      <c r="DL72" t="s">
        <v>3</v>
      </c>
      <c r="DM72" t="s">
        <v>3</v>
      </c>
      <c r="DN72">
        <v>0</v>
      </c>
      <c r="DO72">
        <v>0</v>
      </c>
      <c r="DP72">
        <v>1</v>
      </c>
      <c r="DQ72">
        <v>1</v>
      </c>
      <c r="DU72">
        <v>1010</v>
      </c>
      <c r="DV72" t="s">
        <v>119</v>
      </c>
      <c r="DW72" t="s">
        <v>119</v>
      </c>
      <c r="DX72">
        <v>1</v>
      </c>
      <c r="EE72">
        <v>48752148</v>
      </c>
      <c r="EF72">
        <v>8</v>
      </c>
      <c r="EG72" t="s">
        <v>121</v>
      </c>
      <c r="EH72">
        <v>0</v>
      </c>
      <c r="EI72" t="s">
        <v>3</v>
      </c>
      <c r="EJ72">
        <v>1</v>
      </c>
      <c r="EK72">
        <v>500001</v>
      </c>
      <c r="EL72" t="s">
        <v>122</v>
      </c>
      <c r="EM72" t="s">
        <v>123</v>
      </c>
      <c r="EO72" t="s">
        <v>3</v>
      </c>
      <c r="EQ72">
        <v>0</v>
      </c>
      <c r="ER72">
        <v>5.48</v>
      </c>
      <c r="ES72">
        <v>5.48</v>
      </c>
      <c r="ET72">
        <v>0</v>
      </c>
      <c r="EU72">
        <v>0</v>
      </c>
      <c r="EV72">
        <v>0</v>
      </c>
      <c r="EW72">
        <v>0</v>
      </c>
      <c r="EX72">
        <v>0</v>
      </c>
      <c r="FQ72">
        <v>0</v>
      </c>
      <c r="FR72">
        <f t="shared" si="64"/>
        <v>0</v>
      </c>
      <c r="FS72">
        <v>0</v>
      </c>
      <c r="FX72">
        <v>0</v>
      </c>
      <c r="FY72">
        <v>0</v>
      </c>
      <c r="GA72" t="s">
        <v>3</v>
      </c>
      <c r="GD72">
        <v>1</v>
      </c>
      <c r="GF72">
        <v>-1522331438</v>
      </c>
      <c r="GG72">
        <v>2</v>
      </c>
      <c r="GH72">
        <v>1</v>
      </c>
      <c r="GI72">
        <v>-2</v>
      </c>
      <c r="GJ72">
        <v>0</v>
      </c>
      <c r="GK72">
        <v>0</v>
      </c>
      <c r="GL72">
        <f t="shared" si="65"/>
        <v>0</v>
      </c>
      <c r="GM72">
        <f t="shared" si="66"/>
        <v>22</v>
      </c>
      <c r="GN72">
        <f t="shared" si="67"/>
        <v>22</v>
      </c>
      <c r="GO72">
        <f t="shared" si="68"/>
        <v>0</v>
      </c>
      <c r="GP72">
        <f t="shared" si="69"/>
        <v>0</v>
      </c>
      <c r="GR72">
        <v>0</v>
      </c>
      <c r="GS72">
        <v>3</v>
      </c>
      <c r="GT72">
        <v>0</v>
      </c>
      <c r="GU72" t="s">
        <v>3</v>
      </c>
      <c r="GV72">
        <f t="shared" si="70"/>
        <v>0</v>
      </c>
      <c r="GW72">
        <v>1</v>
      </c>
      <c r="GX72">
        <f t="shared" si="71"/>
        <v>0</v>
      </c>
      <c r="HA72">
        <v>0</v>
      </c>
      <c r="HB72">
        <v>0</v>
      </c>
      <c r="HC72">
        <f t="shared" si="72"/>
        <v>0</v>
      </c>
      <c r="IK72">
        <v>0</v>
      </c>
    </row>
    <row r="73" spans="1:245" x14ac:dyDescent="0.2">
      <c r="A73">
        <v>18</v>
      </c>
      <c r="B73">
        <v>1</v>
      </c>
      <c r="C73">
        <v>13</v>
      </c>
      <c r="E73" t="s">
        <v>128</v>
      </c>
      <c r="F73" t="s">
        <v>129</v>
      </c>
      <c r="G73" t="s">
        <v>130</v>
      </c>
      <c r="H73" t="s">
        <v>119</v>
      </c>
      <c r="I73">
        <f>I69*J73</f>
        <v>0.99999999999999989</v>
      </c>
      <c r="J73">
        <v>38.46153846153846</v>
      </c>
      <c r="O73">
        <f t="shared" si="33"/>
        <v>88</v>
      </c>
      <c r="P73">
        <f t="shared" si="34"/>
        <v>88</v>
      </c>
      <c r="Q73">
        <f t="shared" si="35"/>
        <v>0</v>
      </c>
      <c r="R73">
        <f t="shared" si="36"/>
        <v>0</v>
      </c>
      <c r="S73">
        <f t="shared" si="37"/>
        <v>0</v>
      </c>
      <c r="T73">
        <f t="shared" si="38"/>
        <v>0</v>
      </c>
      <c r="U73">
        <f t="shared" si="39"/>
        <v>0</v>
      </c>
      <c r="V73">
        <f t="shared" si="40"/>
        <v>0</v>
      </c>
      <c r="W73">
        <f t="shared" si="41"/>
        <v>0</v>
      </c>
      <c r="X73">
        <f t="shared" si="42"/>
        <v>0</v>
      </c>
      <c r="Y73">
        <f t="shared" si="43"/>
        <v>0</v>
      </c>
      <c r="AA73">
        <v>50333811</v>
      </c>
      <c r="AB73">
        <f t="shared" si="44"/>
        <v>88.3</v>
      </c>
      <c r="AC73">
        <f t="shared" si="45"/>
        <v>88.3</v>
      </c>
      <c r="AD73">
        <f t="shared" si="46"/>
        <v>0</v>
      </c>
      <c r="AE73">
        <f t="shared" si="47"/>
        <v>0</v>
      </c>
      <c r="AF73">
        <f t="shared" si="48"/>
        <v>0</v>
      </c>
      <c r="AG73">
        <f t="shared" si="49"/>
        <v>0</v>
      </c>
      <c r="AH73">
        <f t="shared" si="50"/>
        <v>0</v>
      </c>
      <c r="AI73">
        <f t="shared" si="51"/>
        <v>0</v>
      </c>
      <c r="AJ73">
        <f t="shared" si="52"/>
        <v>0</v>
      </c>
      <c r="AK73">
        <v>88.33</v>
      </c>
      <c r="AL73">
        <v>88.33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1</v>
      </c>
      <c r="AW73">
        <v>1</v>
      </c>
      <c r="AZ73">
        <v>1</v>
      </c>
      <c r="BA73">
        <v>1</v>
      </c>
      <c r="BB73">
        <v>1</v>
      </c>
      <c r="BC73">
        <v>1</v>
      </c>
      <c r="BD73" t="s">
        <v>3</v>
      </c>
      <c r="BE73" t="s">
        <v>3</v>
      </c>
      <c r="BF73" t="s">
        <v>3</v>
      </c>
      <c r="BG73" t="s">
        <v>3</v>
      </c>
      <c r="BH73">
        <v>3</v>
      </c>
      <c r="BI73">
        <v>1</v>
      </c>
      <c r="BJ73" t="s">
        <v>131</v>
      </c>
      <c r="BM73">
        <v>500001</v>
      </c>
      <c r="BN73">
        <v>0</v>
      </c>
      <c r="BO73" t="s">
        <v>3</v>
      </c>
      <c r="BP73">
        <v>0</v>
      </c>
      <c r="BQ73">
        <v>8</v>
      </c>
      <c r="BR73">
        <v>0</v>
      </c>
      <c r="BS73">
        <v>1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0</v>
      </c>
      <c r="CA73">
        <v>0</v>
      </c>
      <c r="CE73">
        <v>0</v>
      </c>
      <c r="CF73">
        <v>0</v>
      </c>
      <c r="CG73">
        <v>0</v>
      </c>
      <c r="CM73">
        <v>0</v>
      </c>
      <c r="CN73" t="s">
        <v>3</v>
      </c>
      <c r="CO73">
        <v>0</v>
      </c>
      <c r="CP73">
        <f t="shared" si="53"/>
        <v>88</v>
      </c>
      <c r="CQ73">
        <f t="shared" si="54"/>
        <v>88.3</v>
      </c>
      <c r="CR73">
        <f t="shared" si="55"/>
        <v>0</v>
      </c>
      <c r="CS73">
        <f t="shared" si="56"/>
        <v>0</v>
      </c>
      <c r="CT73">
        <f t="shared" si="57"/>
        <v>0</v>
      </c>
      <c r="CU73">
        <f t="shared" si="58"/>
        <v>0</v>
      </c>
      <c r="CV73">
        <f t="shared" si="59"/>
        <v>0</v>
      </c>
      <c r="CW73">
        <f t="shared" si="60"/>
        <v>0</v>
      </c>
      <c r="CX73">
        <f t="shared" si="61"/>
        <v>0</v>
      </c>
      <c r="CY73">
        <f t="shared" si="62"/>
        <v>0</v>
      </c>
      <c r="CZ73">
        <f t="shared" si="63"/>
        <v>0</v>
      </c>
      <c r="DC73" t="s">
        <v>3</v>
      </c>
      <c r="DD73" t="s">
        <v>3</v>
      </c>
      <c r="DE73" t="s">
        <v>3</v>
      </c>
      <c r="DF73" t="s">
        <v>3</v>
      </c>
      <c r="DG73" t="s">
        <v>3</v>
      </c>
      <c r="DH73" t="s">
        <v>3</v>
      </c>
      <c r="DI73" t="s">
        <v>3</v>
      </c>
      <c r="DJ73" t="s">
        <v>3</v>
      </c>
      <c r="DK73" t="s">
        <v>3</v>
      </c>
      <c r="DL73" t="s">
        <v>3</v>
      </c>
      <c r="DM73" t="s">
        <v>3</v>
      </c>
      <c r="DN73">
        <v>0</v>
      </c>
      <c r="DO73">
        <v>0</v>
      </c>
      <c r="DP73">
        <v>1</v>
      </c>
      <c r="DQ73">
        <v>1</v>
      </c>
      <c r="DU73">
        <v>1010</v>
      </c>
      <c r="DV73" t="s">
        <v>119</v>
      </c>
      <c r="DW73" t="s">
        <v>119</v>
      </c>
      <c r="DX73">
        <v>1</v>
      </c>
      <c r="EE73">
        <v>48752148</v>
      </c>
      <c r="EF73">
        <v>8</v>
      </c>
      <c r="EG73" t="s">
        <v>121</v>
      </c>
      <c r="EH73">
        <v>0</v>
      </c>
      <c r="EI73" t="s">
        <v>3</v>
      </c>
      <c r="EJ73">
        <v>1</v>
      </c>
      <c r="EK73">
        <v>500001</v>
      </c>
      <c r="EL73" t="s">
        <v>122</v>
      </c>
      <c r="EM73" t="s">
        <v>123</v>
      </c>
      <c r="EO73" t="s">
        <v>3</v>
      </c>
      <c r="EQ73">
        <v>0</v>
      </c>
      <c r="ER73">
        <v>88.33</v>
      </c>
      <c r="ES73">
        <v>88.33</v>
      </c>
      <c r="ET73">
        <v>0</v>
      </c>
      <c r="EU73">
        <v>0</v>
      </c>
      <c r="EV73">
        <v>0</v>
      </c>
      <c r="EW73">
        <v>0</v>
      </c>
      <c r="EX73">
        <v>0</v>
      </c>
      <c r="FQ73">
        <v>0</v>
      </c>
      <c r="FR73">
        <f t="shared" si="64"/>
        <v>0</v>
      </c>
      <c r="FS73">
        <v>0</v>
      </c>
      <c r="FX73">
        <v>0</v>
      </c>
      <c r="FY73">
        <v>0</v>
      </c>
      <c r="GA73" t="s">
        <v>3</v>
      </c>
      <c r="GD73">
        <v>1</v>
      </c>
      <c r="GF73">
        <v>-748622111</v>
      </c>
      <c r="GG73">
        <v>2</v>
      </c>
      <c r="GH73">
        <v>1</v>
      </c>
      <c r="GI73">
        <v>-2</v>
      </c>
      <c r="GJ73">
        <v>0</v>
      </c>
      <c r="GK73">
        <v>0</v>
      </c>
      <c r="GL73">
        <f t="shared" si="65"/>
        <v>0</v>
      </c>
      <c r="GM73">
        <f t="shared" si="66"/>
        <v>88</v>
      </c>
      <c r="GN73">
        <f t="shared" si="67"/>
        <v>88</v>
      </c>
      <c r="GO73">
        <f t="shared" si="68"/>
        <v>0</v>
      </c>
      <c r="GP73">
        <f t="shared" si="69"/>
        <v>0</v>
      </c>
      <c r="GR73">
        <v>0</v>
      </c>
      <c r="GS73">
        <v>3</v>
      </c>
      <c r="GT73">
        <v>0</v>
      </c>
      <c r="GU73" t="s">
        <v>3</v>
      </c>
      <c r="GV73">
        <f t="shared" si="70"/>
        <v>0</v>
      </c>
      <c r="GW73">
        <v>1</v>
      </c>
      <c r="GX73">
        <f t="shared" si="71"/>
        <v>0</v>
      </c>
      <c r="HA73">
        <v>0</v>
      </c>
      <c r="HB73">
        <v>0</v>
      </c>
      <c r="HC73">
        <f t="shared" si="72"/>
        <v>0</v>
      </c>
      <c r="IK73">
        <v>0</v>
      </c>
    </row>
    <row r="74" spans="1:245" x14ac:dyDescent="0.2">
      <c r="A74">
        <v>18</v>
      </c>
      <c r="B74">
        <v>1</v>
      </c>
      <c r="C74">
        <v>17</v>
      </c>
      <c r="E74" t="s">
        <v>132</v>
      </c>
      <c r="F74" t="s">
        <v>133</v>
      </c>
      <c r="G74" t="s">
        <v>134</v>
      </c>
      <c r="H74" t="s">
        <v>119</v>
      </c>
      <c r="I74">
        <f>I69*J74</f>
        <v>-0.156</v>
      </c>
      <c r="J74">
        <v>-6</v>
      </c>
      <c r="O74">
        <f t="shared" si="33"/>
        <v>-8</v>
      </c>
      <c r="P74">
        <f t="shared" si="34"/>
        <v>-8</v>
      </c>
      <c r="Q74">
        <f t="shared" si="35"/>
        <v>0</v>
      </c>
      <c r="R74">
        <f t="shared" si="36"/>
        <v>0</v>
      </c>
      <c r="S74">
        <f t="shared" si="37"/>
        <v>0</v>
      </c>
      <c r="T74">
        <f t="shared" si="38"/>
        <v>0</v>
      </c>
      <c r="U74">
        <f t="shared" si="39"/>
        <v>0</v>
      </c>
      <c r="V74">
        <f t="shared" si="40"/>
        <v>0</v>
      </c>
      <c r="W74">
        <f t="shared" si="41"/>
        <v>0</v>
      </c>
      <c r="X74">
        <f t="shared" si="42"/>
        <v>0</v>
      </c>
      <c r="Y74">
        <f t="shared" si="43"/>
        <v>0</v>
      </c>
      <c r="AA74">
        <v>50333811</v>
      </c>
      <c r="AB74">
        <f t="shared" si="44"/>
        <v>49.9</v>
      </c>
      <c r="AC74">
        <f t="shared" si="45"/>
        <v>49.9</v>
      </c>
      <c r="AD74">
        <f t="shared" si="46"/>
        <v>0</v>
      </c>
      <c r="AE74">
        <f t="shared" si="47"/>
        <v>0</v>
      </c>
      <c r="AF74">
        <f t="shared" si="48"/>
        <v>0</v>
      </c>
      <c r="AG74">
        <f t="shared" si="49"/>
        <v>0</v>
      </c>
      <c r="AH74">
        <f t="shared" si="50"/>
        <v>0</v>
      </c>
      <c r="AI74">
        <f t="shared" si="51"/>
        <v>0</v>
      </c>
      <c r="AJ74">
        <f t="shared" si="52"/>
        <v>0</v>
      </c>
      <c r="AK74">
        <v>49.86</v>
      </c>
      <c r="AL74">
        <v>49.86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1</v>
      </c>
      <c r="AW74">
        <v>1</v>
      </c>
      <c r="AZ74">
        <v>1</v>
      </c>
      <c r="BA74">
        <v>1</v>
      </c>
      <c r="BB74">
        <v>1</v>
      </c>
      <c r="BC74">
        <v>1</v>
      </c>
      <c r="BD74" t="s">
        <v>3</v>
      </c>
      <c r="BE74" t="s">
        <v>3</v>
      </c>
      <c r="BF74" t="s">
        <v>3</v>
      </c>
      <c r="BG74" t="s">
        <v>3</v>
      </c>
      <c r="BH74">
        <v>3</v>
      </c>
      <c r="BI74">
        <v>2</v>
      </c>
      <c r="BJ74" t="s">
        <v>135</v>
      </c>
      <c r="BM74">
        <v>500002</v>
      </c>
      <c r="BN74">
        <v>0</v>
      </c>
      <c r="BO74" t="s">
        <v>3</v>
      </c>
      <c r="BP74">
        <v>0</v>
      </c>
      <c r="BQ74">
        <v>12</v>
      </c>
      <c r="BR74">
        <v>1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0</v>
      </c>
      <c r="CA74">
        <v>0</v>
      </c>
      <c r="CE74">
        <v>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 t="shared" si="53"/>
        <v>-8</v>
      </c>
      <c r="CQ74">
        <f t="shared" si="54"/>
        <v>49.9</v>
      </c>
      <c r="CR74">
        <f t="shared" si="55"/>
        <v>0</v>
      </c>
      <c r="CS74">
        <f t="shared" si="56"/>
        <v>0</v>
      </c>
      <c r="CT74">
        <f t="shared" si="57"/>
        <v>0</v>
      </c>
      <c r="CU74">
        <f t="shared" si="58"/>
        <v>0</v>
      </c>
      <c r="CV74">
        <f t="shared" si="59"/>
        <v>0</v>
      </c>
      <c r="CW74">
        <f t="shared" si="60"/>
        <v>0</v>
      </c>
      <c r="CX74">
        <f t="shared" si="61"/>
        <v>0</v>
      </c>
      <c r="CY74">
        <f t="shared" si="62"/>
        <v>0</v>
      </c>
      <c r="CZ74">
        <f t="shared" si="63"/>
        <v>0</v>
      </c>
      <c r="DC74" t="s">
        <v>3</v>
      </c>
      <c r="DD74" t="s">
        <v>3</v>
      </c>
      <c r="DE74" t="s">
        <v>3</v>
      </c>
      <c r="DF74" t="s">
        <v>3</v>
      </c>
      <c r="DG74" t="s">
        <v>3</v>
      </c>
      <c r="DH74" t="s">
        <v>3</v>
      </c>
      <c r="DI74" t="s">
        <v>3</v>
      </c>
      <c r="DJ74" t="s">
        <v>3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1010</v>
      </c>
      <c r="DV74" t="s">
        <v>119</v>
      </c>
      <c r="DW74" t="s">
        <v>119</v>
      </c>
      <c r="DX74">
        <v>1</v>
      </c>
      <c r="EE74">
        <v>48752149</v>
      </c>
      <c r="EF74">
        <v>12</v>
      </c>
      <c r="EG74" t="s">
        <v>113</v>
      </c>
      <c r="EH74">
        <v>0</v>
      </c>
      <c r="EI74" t="s">
        <v>3</v>
      </c>
      <c r="EJ74">
        <v>2</v>
      </c>
      <c r="EK74">
        <v>500002</v>
      </c>
      <c r="EL74" t="s">
        <v>114</v>
      </c>
      <c r="EM74" t="s">
        <v>115</v>
      </c>
      <c r="EO74" t="s">
        <v>3</v>
      </c>
      <c r="EQ74">
        <v>0</v>
      </c>
      <c r="ER74">
        <v>49.86</v>
      </c>
      <c r="ES74">
        <v>49.86</v>
      </c>
      <c r="ET74">
        <v>0</v>
      </c>
      <c r="EU74">
        <v>0</v>
      </c>
      <c r="EV74">
        <v>0</v>
      </c>
      <c r="EW74">
        <v>0</v>
      </c>
      <c r="EX74">
        <v>0</v>
      </c>
      <c r="FQ74">
        <v>0</v>
      </c>
      <c r="FR74">
        <f t="shared" si="64"/>
        <v>0</v>
      </c>
      <c r="FS74">
        <v>0</v>
      </c>
      <c r="FX74">
        <v>0</v>
      </c>
      <c r="FY74">
        <v>0</v>
      </c>
      <c r="GA74" t="s">
        <v>3</v>
      </c>
      <c r="GD74">
        <v>1</v>
      </c>
      <c r="GF74">
        <v>839344042</v>
      </c>
      <c r="GG74">
        <v>2</v>
      </c>
      <c r="GH74">
        <v>1</v>
      </c>
      <c r="GI74">
        <v>-2</v>
      </c>
      <c r="GJ74">
        <v>0</v>
      </c>
      <c r="GK74">
        <v>0</v>
      </c>
      <c r="GL74">
        <f t="shared" si="65"/>
        <v>0</v>
      </c>
      <c r="GM74">
        <f t="shared" si="66"/>
        <v>-8</v>
      </c>
      <c r="GN74">
        <f t="shared" si="67"/>
        <v>0</v>
      </c>
      <c r="GO74">
        <f t="shared" si="68"/>
        <v>-8</v>
      </c>
      <c r="GP74">
        <f t="shared" si="69"/>
        <v>0</v>
      </c>
      <c r="GR74">
        <v>0</v>
      </c>
      <c r="GS74">
        <v>3</v>
      </c>
      <c r="GT74">
        <v>0</v>
      </c>
      <c r="GU74" t="s">
        <v>3</v>
      </c>
      <c r="GV74">
        <f t="shared" si="70"/>
        <v>0</v>
      </c>
      <c r="GW74">
        <v>1</v>
      </c>
      <c r="GX74">
        <f t="shared" si="71"/>
        <v>0</v>
      </c>
      <c r="HA74">
        <v>0</v>
      </c>
      <c r="HB74">
        <v>0</v>
      </c>
      <c r="HC74">
        <f t="shared" si="72"/>
        <v>0</v>
      </c>
      <c r="IK74">
        <v>0</v>
      </c>
    </row>
    <row r="75" spans="1:245" x14ac:dyDescent="0.2">
      <c r="A75">
        <v>18</v>
      </c>
      <c r="B75">
        <v>1</v>
      </c>
      <c r="C75">
        <v>18</v>
      </c>
      <c r="E75" t="s">
        <v>136</v>
      </c>
      <c r="F75" t="s">
        <v>137</v>
      </c>
      <c r="G75" t="s">
        <v>138</v>
      </c>
      <c r="H75" t="s">
        <v>119</v>
      </c>
      <c r="I75">
        <f>I69*J75</f>
        <v>-5.4600000000000003E-2</v>
      </c>
      <c r="J75">
        <v>-2.1</v>
      </c>
      <c r="O75">
        <f t="shared" si="33"/>
        <v>-4</v>
      </c>
      <c r="P75">
        <f t="shared" si="34"/>
        <v>-4</v>
      </c>
      <c r="Q75">
        <f t="shared" si="35"/>
        <v>0</v>
      </c>
      <c r="R75">
        <f t="shared" si="36"/>
        <v>0</v>
      </c>
      <c r="S75">
        <f t="shared" si="37"/>
        <v>0</v>
      </c>
      <c r="T75">
        <f t="shared" si="38"/>
        <v>0</v>
      </c>
      <c r="U75">
        <f t="shared" si="39"/>
        <v>0</v>
      </c>
      <c r="V75">
        <f t="shared" si="40"/>
        <v>0</v>
      </c>
      <c r="W75">
        <f t="shared" si="41"/>
        <v>0</v>
      </c>
      <c r="X75">
        <f t="shared" si="42"/>
        <v>0</v>
      </c>
      <c r="Y75">
        <f t="shared" si="43"/>
        <v>0</v>
      </c>
      <c r="AA75">
        <v>50333811</v>
      </c>
      <c r="AB75">
        <f t="shared" si="44"/>
        <v>81.599999999999994</v>
      </c>
      <c r="AC75">
        <f t="shared" si="45"/>
        <v>81.599999999999994</v>
      </c>
      <c r="AD75">
        <f t="shared" si="46"/>
        <v>0</v>
      </c>
      <c r="AE75">
        <f t="shared" si="47"/>
        <v>0</v>
      </c>
      <c r="AF75">
        <f t="shared" si="48"/>
        <v>0</v>
      </c>
      <c r="AG75">
        <f t="shared" si="49"/>
        <v>0</v>
      </c>
      <c r="AH75">
        <f t="shared" si="50"/>
        <v>0</v>
      </c>
      <c r="AI75">
        <f t="shared" si="51"/>
        <v>0</v>
      </c>
      <c r="AJ75">
        <f t="shared" si="52"/>
        <v>0</v>
      </c>
      <c r="AK75">
        <v>81.61</v>
      </c>
      <c r="AL75">
        <v>81.61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1</v>
      </c>
      <c r="AW75">
        <v>1</v>
      </c>
      <c r="AZ75">
        <v>1</v>
      </c>
      <c r="BA75">
        <v>1</v>
      </c>
      <c r="BB75">
        <v>1</v>
      </c>
      <c r="BC75">
        <v>1</v>
      </c>
      <c r="BD75" t="s">
        <v>3</v>
      </c>
      <c r="BE75" t="s">
        <v>3</v>
      </c>
      <c r="BF75" t="s">
        <v>3</v>
      </c>
      <c r="BG75" t="s">
        <v>3</v>
      </c>
      <c r="BH75">
        <v>3</v>
      </c>
      <c r="BI75">
        <v>2</v>
      </c>
      <c r="BJ75" t="s">
        <v>139</v>
      </c>
      <c r="BM75">
        <v>500002</v>
      </c>
      <c r="BN75">
        <v>0</v>
      </c>
      <c r="BO75" t="s">
        <v>3</v>
      </c>
      <c r="BP75">
        <v>0</v>
      </c>
      <c r="BQ75">
        <v>12</v>
      </c>
      <c r="BR75">
        <v>1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0</v>
      </c>
      <c r="CA75">
        <v>0</v>
      </c>
      <c r="CE75">
        <v>0</v>
      </c>
      <c r="CF75">
        <v>0</v>
      </c>
      <c r="CG75">
        <v>0</v>
      </c>
      <c r="CM75">
        <v>0</v>
      </c>
      <c r="CN75" t="s">
        <v>3</v>
      </c>
      <c r="CO75">
        <v>0</v>
      </c>
      <c r="CP75">
        <f t="shared" si="53"/>
        <v>-4</v>
      </c>
      <c r="CQ75">
        <f t="shared" si="54"/>
        <v>81.599999999999994</v>
      </c>
      <c r="CR75">
        <f t="shared" si="55"/>
        <v>0</v>
      </c>
      <c r="CS75">
        <f t="shared" si="56"/>
        <v>0</v>
      </c>
      <c r="CT75">
        <f t="shared" si="57"/>
        <v>0</v>
      </c>
      <c r="CU75">
        <f t="shared" si="58"/>
        <v>0</v>
      </c>
      <c r="CV75">
        <f t="shared" si="59"/>
        <v>0</v>
      </c>
      <c r="CW75">
        <f t="shared" si="60"/>
        <v>0</v>
      </c>
      <c r="CX75">
        <f t="shared" si="61"/>
        <v>0</v>
      </c>
      <c r="CY75">
        <f t="shared" si="62"/>
        <v>0</v>
      </c>
      <c r="CZ75">
        <f t="shared" si="63"/>
        <v>0</v>
      </c>
      <c r="DC75" t="s">
        <v>3</v>
      </c>
      <c r="DD75" t="s">
        <v>3</v>
      </c>
      <c r="DE75" t="s">
        <v>3</v>
      </c>
      <c r="DF75" t="s">
        <v>3</v>
      </c>
      <c r="DG75" t="s">
        <v>3</v>
      </c>
      <c r="DH75" t="s">
        <v>3</v>
      </c>
      <c r="DI75" t="s">
        <v>3</v>
      </c>
      <c r="DJ75" t="s">
        <v>3</v>
      </c>
      <c r="DK75" t="s">
        <v>3</v>
      </c>
      <c r="DL75" t="s">
        <v>3</v>
      </c>
      <c r="DM75" t="s">
        <v>3</v>
      </c>
      <c r="DN75">
        <v>0</v>
      </c>
      <c r="DO75">
        <v>0</v>
      </c>
      <c r="DP75">
        <v>1</v>
      </c>
      <c r="DQ75">
        <v>1</v>
      </c>
      <c r="DU75">
        <v>1010</v>
      </c>
      <c r="DV75" t="s">
        <v>119</v>
      </c>
      <c r="DW75" t="s">
        <v>119</v>
      </c>
      <c r="DX75">
        <v>1</v>
      </c>
      <c r="EE75">
        <v>48752149</v>
      </c>
      <c r="EF75">
        <v>12</v>
      </c>
      <c r="EG75" t="s">
        <v>113</v>
      </c>
      <c r="EH75">
        <v>0</v>
      </c>
      <c r="EI75" t="s">
        <v>3</v>
      </c>
      <c r="EJ75">
        <v>2</v>
      </c>
      <c r="EK75">
        <v>500002</v>
      </c>
      <c r="EL75" t="s">
        <v>114</v>
      </c>
      <c r="EM75" t="s">
        <v>115</v>
      </c>
      <c r="EO75" t="s">
        <v>3</v>
      </c>
      <c r="EQ75">
        <v>0</v>
      </c>
      <c r="ER75">
        <v>81.61</v>
      </c>
      <c r="ES75">
        <v>81.61</v>
      </c>
      <c r="ET75">
        <v>0</v>
      </c>
      <c r="EU75">
        <v>0</v>
      </c>
      <c r="EV75">
        <v>0</v>
      </c>
      <c r="EW75">
        <v>0</v>
      </c>
      <c r="EX75">
        <v>0</v>
      </c>
      <c r="FQ75">
        <v>0</v>
      </c>
      <c r="FR75">
        <f t="shared" si="64"/>
        <v>0</v>
      </c>
      <c r="FS75">
        <v>0</v>
      </c>
      <c r="FX75">
        <v>0</v>
      </c>
      <c r="FY75">
        <v>0</v>
      </c>
      <c r="GA75" t="s">
        <v>3</v>
      </c>
      <c r="GD75">
        <v>1</v>
      </c>
      <c r="GF75">
        <v>-1713922165</v>
      </c>
      <c r="GG75">
        <v>2</v>
      </c>
      <c r="GH75">
        <v>1</v>
      </c>
      <c r="GI75">
        <v>-2</v>
      </c>
      <c r="GJ75">
        <v>0</v>
      </c>
      <c r="GK75">
        <v>0</v>
      </c>
      <c r="GL75">
        <f t="shared" si="65"/>
        <v>0</v>
      </c>
      <c r="GM75">
        <f t="shared" si="66"/>
        <v>-4</v>
      </c>
      <c r="GN75">
        <f t="shared" si="67"/>
        <v>0</v>
      </c>
      <c r="GO75">
        <f t="shared" si="68"/>
        <v>-4</v>
      </c>
      <c r="GP75">
        <f t="shared" si="69"/>
        <v>0</v>
      </c>
      <c r="GR75">
        <v>0</v>
      </c>
      <c r="GS75">
        <v>3</v>
      </c>
      <c r="GT75">
        <v>0</v>
      </c>
      <c r="GU75" t="s">
        <v>3</v>
      </c>
      <c r="GV75">
        <f t="shared" si="70"/>
        <v>0</v>
      </c>
      <c r="GW75">
        <v>1</v>
      </c>
      <c r="GX75">
        <f t="shared" si="71"/>
        <v>0</v>
      </c>
      <c r="HA75">
        <v>0</v>
      </c>
      <c r="HB75">
        <v>0</v>
      </c>
      <c r="HC75">
        <f t="shared" si="72"/>
        <v>0</v>
      </c>
      <c r="IK75">
        <v>0</v>
      </c>
    </row>
    <row r="76" spans="1:245" x14ac:dyDescent="0.2">
      <c r="A76">
        <v>17</v>
      </c>
      <c r="B76">
        <v>1</v>
      </c>
      <c r="C76">
        <f>ROW(SmtRes!A21)</f>
        <v>21</v>
      </c>
      <c r="D76">
        <f>ROW(EtalonRes!A18)</f>
        <v>18</v>
      </c>
      <c r="E76" t="s">
        <v>140</v>
      </c>
      <c r="F76" t="s">
        <v>141</v>
      </c>
      <c r="G76" t="s">
        <v>142</v>
      </c>
      <c r="H76" t="s">
        <v>143</v>
      </c>
      <c r="I76">
        <f>ROUND((965*0.8*0.6)/1000,4)</f>
        <v>0.4632</v>
      </c>
      <c r="J76">
        <v>0</v>
      </c>
      <c r="O76">
        <f t="shared" si="33"/>
        <v>1938</v>
      </c>
      <c r="P76">
        <f t="shared" si="34"/>
        <v>0</v>
      </c>
      <c r="Q76">
        <f t="shared" si="35"/>
        <v>1900</v>
      </c>
      <c r="R76">
        <f t="shared" si="36"/>
        <v>310</v>
      </c>
      <c r="S76">
        <f t="shared" si="37"/>
        <v>38</v>
      </c>
      <c r="T76">
        <f t="shared" si="38"/>
        <v>0</v>
      </c>
      <c r="U76">
        <f t="shared" si="39"/>
        <v>5.9567519999999998</v>
      </c>
      <c r="V76">
        <f t="shared" si="40"/>
        <v>27.217631999999998</v>
      </c>
      <c r="W76">
        <f t="shared" si="41"/>
        <v>0</v>
      </c>
      <c r="X76">
        <f t="shared" si="42"/>
        <v>331</v>
      </c>
      <c r="Y76">
        <f t="shared" si="43"/>
        <v>150</v>
      </c>
      <c r="AA76">
        <v>50333811</v>
      </c>
      <c r="AB76">
        <f t="shared" si="44"/>
        <v>4182.6000000000004</v>
      </c>
      <c r="AC76">
        <f t="shared" si="45"/>
        <v>0</v>
      </c>
      <c r="AD76">
        <f t="shared" si="46"/>
        <v>4100.8999999999996</v>
      </c>
      <c r="AE76">
        <f t="shared" si="47"/>
        <v>668.7</v>
      </c>
      <c r="AF76">
        <f t="shared" si="48"/>
        <v>81.7</v>
      </c>
      <c r="AG76">
        <f t="shared" si="49"/>
        <v>0</v>
      </c>
      <c r="AH76">
        <f t="shared" si="50"/>
        <v>12.86</v>
      </c>
      <c r="AI76">
        <f t="shared" si="51"/>
        <v>58.76</v>
      </c>
      <c r="AJ76">
        <f t="shared" si="52"/>
        <v>0</v>
      </c>
      <c r="AK76">
        <v>4182.5200000000004</v>
      </c>
      <c r="AL76">
        <v>0</v>
      </c>
      <c r="AM76">
        <v>4100.8599999999997</v>
      </c>
      <c r="AN76">
        <v>668.69</v>
      </c>
      <c r="AO76">
        <v>81.66</v>
      </c>
      <c r="AP76">
        <v>0</v>
      </c>
      <c r="AQ76">
        <v>12.86</v>
      </c>
      <c r="AR76">
        <v>58.76</v>
      </c>
      <c r="AS76">
        <v>0</v>
      </c>
      <c r="AT76">
        <v>95</v>
      </c>
      <c r="AU76">
        <v>43</v>
      </c>
      <c r="AV76">
        <v>1</v>
      </c>
      <c r="AW76">
        <v>1</v>
      </c>
      <c r="AZ76">
        <v>1</v>
      </c>
      <c r="BA76">
        <v>1</v>
      </c>
      <c r="BB76">
        <v>1</v>
      </c>
      <c r="BC76">
        <v>1</v>
      </c>
      <c r="BD76" t="s">
        <v>3</v>
      </c>
      <c r="BE76" t="s">
        <v>3</v>
      </c>
      <c r="BF76" t="s">
        <v>3</v>
      </c>
      <c r="BG76" t="s">
        <v>3</v>
      </c>
      <c r="BH76">
        <v>0</v>
      </c>
      <c r="BI76">
        <v>1</v>
      </c>
      <c r="BJ76" t="s">
        <v>144</v>
      </c>
      <c r="BM76">
        <v>1001</v>
      </c>
      <c r="BN76">
        <v>0</v>
      </c>
      <c r="BO76" t="s">
        <v>3</v>
      </c>
      <c r="BP76">
        <v>0</v>
      </c>
      <c r="BQ76">
        <v>2</v>
      </c>
      <c r="BR76">
        <v>0</v>
      </c>
      <c r="BS76">
        <v>1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</v>
      </c>
      <c r="BZ76">
        <v>95</v>
      </c>
      <c r="CA76">
        <v>50</v>
      </c>
      <c r="CE76">
        <v>0</v>
      </c>
      <c r="CF76">
        <v>0</v>
      </c>
      <c r="CG76">
        <v>0</v>
      </c>
      <c r="CM76">
        <v>0</v>
      </c>
      <c r="CN76" t="s">
        <v>3</v>
      </c>
      <c r="CO76">
        <v>0</v>
      </c>
      <c r="CP76">
        <f t="shared" si="53"/>
        <v>1938</v>
      </c>
      <c r="CQ76">
        <f t="shared" si="54"/>
        <v>0</v>
      </c>
      <c r="CR76">
        <f t="shared" si="55"/>
        <v>4100.8999999999996</v>
      </c>
      <c r="CS76">
        <f t="shared" si="56"/>
        <v>668.7</v>
      </c>
      <c r="CT76">
        <f t="shared" si="57"/>
        <v>81.7</v>
      </c>
      <c r="CU76">
        <f t="shared" si="58"/>
        <v>0</v>
      </c>
      <c r="CV76">
        <f t="shared" si="59"/>
        <v>12.86</v>
      </c>
      <c r="CW76">
        <f t="shared" si="60"/>
        <v>58.76</v>
      </c>
      <c r="CX76">
        <f t="shared" si="61"/>
        <v>0</v>
      </c>
      <c r="CY76">
        <f t="shared" si="62"/>
        <v>330.6</v>
      </c>
      <c r="CZ76">
        <f t="shared" si="63"/>
        <v>149.63999999999999</v>
      </c>
      <c r="DC76" t="s">
        <v>3</v>
      </c>
      <c r="DD76" t="s">
        <v>3</v>
      </c>
      <c r="DE76" t="s">
        <v>3</v>
      </c>
      <c r="DF76" t="s">
        <v>3</v>
      </c>
      <c r="DG76" t="s">
        <v>3</v>
      </c>
      <c r="DH76" t="s">
        <v>3</v>
      </c>
      <c r="DI76" t="s">
        <v>3</v>
      </c>
      <c r="DJ76" t="s">
        <v>3</v>
      </c>
      <c r="DK76" t="s">
        <v>3</v>
      </c>
      <c r="DL76" t="s">
        <v>3</v>
      </c>
      <c r="DM76" t="s">
        <v>3</v>
      </c>
      <c r="DN76">
        <v>0</v>
      </c>
      <c r="DO76">
        <v>0</v>
      </c>
      <c r="DP76">
        <v>1</v>
      </c>
      <c r="DQ76">
        <v>1</v>
      </c>
      <c r="DU76">
        <v>1007</v>
      </c>
      <c r="DV76" t="s">
        <v>143</v>
      </c>
      <c r="DW76" t="s">
        <v>143</v>
      </c>
      <c r="DX76">
        <v>1000</v>
      </c>
      <c r="EE76">
        <v>48752189</v>
      </c>
      <c r="EF76">
        <v>2</v>
      </c>
      <c r="EG76" t="s">
        <v>22</v>
      </c>
      <c r="EH76">
        <v>0</v>
      </c>
      <c r="EI76" t="s">
        <v>3</v>
      </c>
      <c r="EJ76">
        <v>1</v>
      </c>
      <c r="EK76">
        <v>1001</v>
      </c>
      <c r="EL76" t="s">
        <v>145</v>
      </c>
      <c r="EM76" t="s">
        <v>146</v>
      </c>
      <c r="EO76" t="s">
        <v>3</v>
      </c>
      <c r="EQ76">
        <v>131072</v>
      </c>
      <c r="ER76">
        <v>4182.5200000000004</v>
      </c>
      <c r="ES76">
        <v>0</v>
      </c>
      <c r="ET76">
        <v>4100.8599999999997</v>
      </c>
      <c r="EU76">
        <v>668.69</v>
      </c>
      <c r="EV76">
        <v>81.66</v>
      </c>
      <c r="EW76">
        <v>12.86</v>
      </c>
      <c r="EX76">
        <v>58.76</v>
      </c>
      <c r="EY76">
        <v>0</v>
      </c>
      <c r="FQ76">
        <v>0</v>
      </c>
      <c r="FR76">
        <f t="shared" si="64"/>
        <v>0</v>
      </c>
      <c r="FS76">
        <v>0</v>
      </c>
      <c r="FU76" t="s">
        <v>25</v>
      </c>
      <c r="FX76">
        <v>95</v>
      </c>
      <c r="FY76">
        <v>42.5</v>
      </c>
      <c r="GA76" t="s">
        <v>3</v>
      </c>
      <c r="GD76">
        <v>1</v>
      </c>
      <c r="GF76">
        <v>576528517</v>
      </c>
      <c r="GG76">
        <v>2</v>
      </c>
      <c r="GH76">
        <v>1</v>
      </c>
      <c r="GI76">
        <v>-2</v>
      </c>
      <c r="GJ76">
        <v>0</v>
      </c>
      <c r="GK76">
        <v>0</v>
      </c>
      <c r="GL76">
        <f t="shared" si="65"/>
        <v>0</v>
      </c>
      <c r="GM76">
        <f t="shared" si="66"/>
        <v>2419</v>
      </c>
      <c r="GN76">
        <f t="shared" si="67"/>
        <v>2419</v>
      </c>
      <c r="GO76">
        <f t="shared" si="68"/>
        <v>0</v>
      </c>
      <c r="GP76">
        <f t="shared" si="69"/>
        <v>0</v>
      </c>
      <c r="GR76">
        <v>0</v>
      </c>
      <c r="GS76">
        <v>3</v>
      </c>
      <c r="GT76">
        <v>0</v>
      </c>
      <c r="GU76" t="s">
        <v>3</v>
      </c>
      <c r="GV76">
        <f t="shared" si="70"/>
        <v>0</v>
      </c>
      <c r="GW76">
        <v>1</v>
      </c>
      <c r="GX76">
        <f t="shared" si="71"/>
        <v>0</v>
      </c>
      <c r="HA76">
        <v>0</v>
      </c>
      <c r="HB76">
        <v>0</v>
      </c>
      <c r="HC76">
        <f t="shared" si="72"/>
        <v>0</v>
      </c>
      <c r="IK76">
        <v>0</v>
      </c>
    </row>
    <row r="77" spans="1:245" x14ac:dyDescent="0.2">
      <c r="A77">
        <v>17</v>
      </c>
      <c r="B77">
        <v>1</v>
      </c>
      <c r="C77">
        <f>ROW(SmtRes!A23)</f>
        <v>23</v>
      </c>
      <c r="D77">
        <f>ROW(EtalonRes!A20)</f>
        <v>20</v>
      </c>
      <c r="E77" t="s">
        <v>147</v>
      </c>
      <c r="F77" t="s">
        <v>148</v>
      </c>
      <c r="G77" t="s">
        <v>149</v>
      </c>
      <c r="H77" t="s">
        <v>143</v>
      </c>
      <c r="I77">
        <f>ROUND(463.2/1000,4)</f>
        <v>0.4632</v>
      </c>
      <c r="J77">
        <v>0</v>
      </c>
      <c r="O77">
        <f t="shared" si="33"/>
        <v>215</v>
      </c>
      <c r="P77">
        <f t="shared" si="34"/>
        <v>0</v>
      </c>
      <c r="Q77">
        <f t="shared" si="35"/>
        <v>215</v>
      </c>
      <c r="R77">
        <f t="shared" si="36"/>
        <v>40</v>
      </c>
      <c r="S77">
        <f t="shared" si="37"/>
        <v>0</v>
      </c>
      <c r="T77">
        <f t="shared" si="38"/>
        <v>0</v>
      </c>
      <c r="U77">
        <f t="shared" si="39"/>
        <v>0</v>
      </c>
      <c r="V77">
        <f t="shared" si="40"/>
        <v>3.5203199999999999</v>
      </c>
      <c r="W77">
        <f t="shared" si="41"/>
        <v>0</v>
      </c>
      <c r="X77">
        <f t="shared" si="42"/>
        <v>38</v>
      </c>
      <c r="Y77">
        <f t="shared" si="43"/>
        <v>17</v>
      </c>
      <c r="AA77">
        <v>50333811</v>
      </c>
      <c r="AB77">
        <f t="shared" si="44"/>
        <v>464.8</v>
      </c>
      <c r="AC77">
        <f t="shared" si="45"/>
        <v>0</v>
      </c>
      <c r="AD77">
        <f t="shared" si="46"/>
        <v>464.8</v>
      </c>
      <c r="AE77">
        <f t="shared" si="47"/>
        <v>86.5</v>
      </c>
      <c r="AF77">
        <f t="shared" si="48"/>
        <v>0</v>
      </c>
      <c r="AG77">
        <f t="shared" si="49"/>
        <v>0</v>
      </c>
      <c r="AH77">
        <f t="shared" si="50"/>
        <v>0</v>
      </c>
      <c r="AI77">
        <f t="shared" si="51"/>
        <v>7.6</v>
      </c>
      <c r="AJ77">
        <f t="shared" si="52"/>
        <v>0</v>
      </c>
      <c r="AK77">
        <v>464.74</v>
      </c>
      <c r="AL77">
        <v>0</v>
      </c>
      <c r="AM77">
        <v>464.74</v>
      </c>
      <c r="AN77">
        <v>86.49</v>
      </c>
      <c r="AO77">
        <v>0</v>
      </c>
      <c r="AP77">
        <v>0</v>
      </c>
      <c r="AQ77">
        <v>0</v>
      </c>
      <c r="AR77">
        <v>7.6</v>
      </c>
      <c r="AS77">
        <v>0</v>
      </c>
      <c r="AT77">
        <v>95</v>
      </c>
      <c r="AU77">
        <v>43</v>
      </c>
      <c r="AV77">
        <v>1</v>
      </c>
      <c r="AW77">
        <v>1</v>
      </c>
      <c r="AZ77">
        <v>1</v>
      </c>
      <c r="BA77">
        <v>1</v>
      </c>
      <c r="BB77">
        <v>1</v>
      </c>
      <c r="BC77">
        <v>1</v>
      </c>
      <c r="BD77" t="s">
        <v>3</v>
      </c>
      <c r="BE77" t="s">
        <v>3</v>
      </c>
      <c r="BF77" t="s">
        <v>3</v>
      </c>
      <c r="BG77" t="s">
        <v>3</v>
      </c>
      <c r="BH77">
        <v>0</v>
      </c>
      <c r="BI77">
        <v>1</v>
      </c>
      <c r="BJ77" t="s">
        <v>150</v>
      </c>
      <c r="BM77">
        <v>1001</v>
      </c>
      <c r="BN77">
        <v>0</v>
      </c>
      <c r="BO77" t="s">
        <v>3</v>
      </c>
      <c r="BP77">
        <v>0</v>
      </c>
      <c r="BQ77">
        <v>2</v>
      </c>
      <c r="BR77">
        <v>0</v>
      </c>
      <c r="BS77">
        <v>1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95</v>
      </c>
      <c r="CA77">
        <v>50</v>
      </c>
      <c r="CE77">
        <v>0</v>
      </c>
      <c r="CF77">
        <v>0</v>
      </c>
      <c r="CG77">
        <v>0</v>
      </c>
      <c r="CM77">
        <v>0</v>
      </c>
      <c r="CN77" t="s">
        <v>3</v>
      </c>
      <c r="CO77">
        <v>0</v>
      </c>
      <c r="CP77">
        <f t="shared" si="53"/>
        <v>215</v>
      </c>
      <c r="CQ77">
        <f t="shared" si="54"/>
        <v>0</v>
      </c>
      <c r="CR77">
        <f t="shared" si="55"/>
        <v>464.8</v>
      </c>
      <c r="CS77">
        <f t="shared" si="56"/>
        <v>86.5</v>
      </c>
      <c r="CT77">
        <f t="shared" si="57"/>
        <v>0</v>
      </c>
      <c r="CU77">
        <f t="shared" si="58"/>
        <v>0</v>
      </c>
      <c r="CV77">
        <f t="shared" si="59"/>
        <v>0</v>
      </c>
      <c r="CW77">
        <f t="shared" si="60"/>
        <v>7.6</v>
      </c>
      <c r="CX77">
        <f t="shared" si="61"/>
        <v>0</v>
      </c>
      <c r="CY77">
        <f t="shared" si="62"/>
        <v>38</v>
      </c>
      <c r="CZ77">
        <f t="shared" si="63"/>
        <v>17.2</v>
      </c>
      <c r="DC77" t="s">
        <v>3</v>
      </c>
      <c r="DD77" t="s">
        <v>3</v>
      </c>
      <c r="DE77" t="s">
        <v>3</v>
      </c>
      <c r="DF77" t="s">
        <v>3</v>
      </c>
      <c r="DG77" t="s">
        <v>3</v>
      </c>
      <c r="DH77" t="s">
        <v>3</v>
      </c>
      <c r="DI77" t="s">
        <v>3</v>
      </c>
      <c r="DJ77" t="s">
        <v>3</v>
      </c>
      <c r="DK77" t="s">
        <v>3</v>
      </c>
      <c r="DL77" t="s">
        <v>3</v>
      </c>
      <c r="DM77" t="s">
        <v>3</v>
      </c>
      <c r="DN77">
        <v>0</v>
      </c>
      <c r="DO77">
        <v>0</v>
      </c>
      <c r="DP77">
        <v>1</v>
      </c>
      <c r="DQ77">
        <v>1</v>
      </c>
      <c r="DU77">
        <v>1007</v>
      </c>
      <c r="DV77" t="s">
        <v>143</v>
      </c>
      <c r="DW77" t="s">
        <v>143</v>
      </c>
      <c r="DX77">
        <v>1000</v>
      </c>
      <c r="EE77">
        <v>48752189</v>
      </c>
      <c r="EF77">
        <v>2</v>
      </c>
      <c r="EG77" t="s">
        <v>22</v>
      </c>
      <c r="EH77">
        <v>0</v>
      </c>
      <c r="EI77" t="s">
        <v>3</v>
      </c>
      <c r="EJ77">
        <v>1</v>
      </c>
      <c r="EK77">
        <v>1001</v>
      </c>
      <c r="EL77" t="s">
        <v>145</v>
      </c>
      <c r="EM77" t="s">
        <v>146</v>
      </c>
      <c r="EO77" t="s">
        <v>3</v>
      </c>
      <c r="EQ77">
        <v>0</v>
      </c>
      <c r="ER77">
        <v>464.74</v>
      </c>
      <c r="ES77">
        <v>0</v>
      </c>
      <c r="ET77">
        <v>464.74</v>
      </c>
      <c r="EU77">
        <v>86.49</v>
      </c>
      <c r="EV77">
        <v>0</v>
      </c>
      <c r="EW77">
        <v>0</v>
      </c>
      <c r="EX77">
        <v>7.6</v>
      </c>
      <c r="EY77">
        <v>0</v>
      </c>
      <c r="FQ77">
        <v>0</v>
      </c>
      <c r="FR77">
        <f t="shared" si="64"/>
        <v>0</v>
      </c>
      <c r="FS77">
        <v>0</v>
      </c>
      <c r="FU77" t="s">
        <v>25</v>
      </c>
      <c r="FX77">
        <v>95</v>
      </c>
      <c r="FY77">
        <v>42.5</v>
      </c>
      <c r="GA77" t="s">
        <v>3</v>
      </c>
      <c r="GD77">
        <v>1</v>
      </c>
      <c r="GF77">
        <v>-1992933934</v>
      </c>
      <c r="GG77">
        <v>2</v>
      </c>
      <c r="GH77">
        <v>1</v>
      </c>
      <c r="GI77">
        <v>-2</v>
      </c>
      <c r="GJ77">
        <v>0</v>
      </c>
      <c r="GK77">
        <v>0</v>
      </c>
      <c r="GL77">
        <f t="shared" si="65"/>
        <v>0</v>
      </c>
      <c r="GM77">
        <f t="shared" si="66"/>
        <v>270</v>
      </c>
      <c r="GN77">
        <f t="shared" si="67"/>
        <v>270</v>
      </c>
      <c r="GO77">
        <f t="shared" si="68"/>
        <v>0</v>
      </c>
      <c r="GP77">
        <f t="shared" si="69"/>
        <v>0</v>
      </c>
      <c r="GR77">
        <v>0</v>
      </c>
      <c r="GS77">
        <v>3</v>
      </c>
      <c r="GT77">
        <v>0</v>
      </c>
      <c r="GU77" t="s">
        <v>3</v>
      </c>
      <c r="GV77">
        <f t="shared" si="70"/>
        <v>0</v>
      </c>
      <c r="GW77">
        <v>1</v>
      </c>
      <c r="GX77">
        <f t="shared" si="71"/>
        <v>0</v>
      </c>
      <c r="HA77">
        <v>0</v>
      </c>
      <c r="HB77">
        <v>0</v>
      </c>
      <c r="HC77">
        <f t="shared" si="72"/>
        <v>0</v>
      </c>
      <c r="IK77">
        <v>0</v>
      </c>
    </row>
    <row r="78" spans="1:245" x14ac:dyDescent="0.2">
      <c r="A78">
        <v>17</v>
      </c>
      <c r="B78">
        <v>1</v>
      </c>
      <c r="C78">
        <f>ROW(SmtRes!A27)</f>
        <v>27</v>
      </c>
      <c r="D78">
        <f>ROW(EtalonRes!A24)</f>
        <v>24</v>
      </c>
      <c r="E78" t="s">
        <v>151</v>
      </c>
      <c r="F78" t="s">
        <v>152</v>
      </c>
      <c r="G78" t="s">
        <v>153</v>
      </c>
      <c r="H78" t="s">
        <v>154</v>
      </c>
      <c r="I78">
        <f>ROUND((I77*1000)/100,4)</f>
        <v>4.6319999999999997</v>
      </c>
      <c r="J78">
        <v>0</v>
      </c>
      <c r="O78">
        <f t="shared" si="33"/>
        <v>1699</v>
      </c>
      <c r="P78">
        <f t="shared" si="34"/>
        <v>0</v>
      </c>
      <c r="Q78">
        <f t="shared" si="35"/>
        <v>1296</v>
      </c>
      <c r="R78">
        <f t="shared" si="36"/>
        <v>139</v>
      </c>
      <c r="S78">
        <f t="shared" si="37"/>
        <v>403</v>
      </c>
      <c r="T78">
        <f t="shared" si="38"/>
        <v>0</v>
      </c>
      <c r="U78">
        <f t="shared" si="39"/>
        <v>58.038959999999996</v>
      </c>
      <c r="V78">
        <f t="shared" si="40"/>
        <v>14.08128</v>
      </c>
      <c r="W78">
        <f t="shared" si="41"/>
        <v>0</v>
      </c>
      <c r="X78">
        <f t="shared" si="42"/>
        <v>515</v>
      </c>
      <c r="Y78">
        <f t="shared" si="43"/>
        <v>233</v>
      </c>
      <c r="AA78">
        <v>50333811</v>
      </c>
      <c r="AB78">
        <f t="shared" si="44"/>
        <v>366.7</v>
      </c>
      <c r="AC78">
        <f t="shared" si="45"/>
        <v>0</v>
      </c>
      <c r="AD78">
        <f t="shared" si="46"/>
        <v>279.7</v>
      </c>
      <c r="AE78">
        <f t="shared" si="47"/>
        <v>30</v>
      </c>
      <c r="AF78">
        <f t="shared" si="48"/>
        <v>87</v>
      </c>
      <c r="AG78">
        <f t="shared" si="49"/>
        <v>0</v>
      </c>
      <c r="AH78">
        <f t="shared" si="50"/>
        <v>12.53</v>
      </c>
      <c r="AI78">
        <f t="shared" si="51"/>
        <v>3.04</v>
      </c>
      <c r="AJ78">
        <f t="shared" si="52"/>
        <v>0</v>
      </c>
      <c r="AK78">
        <v>366.71</v>
      </c>
      <c r="AL78">
        <v>0</v>
      </c>
      <c r="AM78">
        <v>279.75</v>
      </c>
      <c r="AN78">
        <v>30.04</v>
      </c>
      <c r="AO78">
        <v>86.96</v>
      </c>
      <c r="AP78">
        <v>0</v>
      </c>
      <c r="AQ78">
        <v>12.53</v>
      </c>
      <c r="AR78">
        <v>3.04</v>
      </c>
      <c r="AS78">
        <v>0</v>
      </c>
      <c r="AT78">
        <v>95</v>
      </c>
      <c r="AU78">
        <v>43</v>
      </c>
      <c r="AV78">
        <v>1</v>
      </c>
      <c r="AW78">
        <v>1</v>
      </c>
      <c r="AZ78">
        <v>1</v>
      </c>
      <c r="BA78">
        <v>1</v>
      </c>
      <c r="BB78">
        <v>1</v>
      </c>
      <c r="BC78">
        <v>1</v>
      </c>
      <c r="BD78" t="s">
        <v>3</v>
      </c>
      <c r="BE78" t="s">
        <v>3</v>
      </c>
      <c r="BF78" t="s">
        <v>3</v>
      </c>
      <c r="BG78" t="s">
        <v>3</v>
      </c>
      <c r="BH78">
        <v>0</v>
      </c>
      <c r="BI78">
        <v>1</v>
      </c>
      <c r="BJ78" t="s">
        <v>155</v>
      </c>
      <c r="BM78">
        <v>1002</v>
      </c>
      <c r="BN78">
        <v>0</v>
      </c>
      <c r="BO78" t="s">
        <v>3</v>
      </c>
      <c r="BP78">
        <v>0</v>
      </c>
      <c r="BQ78">
        <v>2</v>
      </c>
      <c r="BR78">
        <v>0</v>
      </c>
      <c r="BS78">
        <v>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95</v>
      </c>
      <c r="CA78">
        <v>50</v>
      </c>
      <c r="CE78">
        <v>0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 t="shared" si="53"/>
        <v>1699</v>
      </c>
      <c r="CQ78">
        <f t="shared" si="54"/>
        <v>0</v>
      </c>
      <c r="CR78">
        <f t="shared" si="55"/>
        <v>279.7</v>
      </c>
      <c r="CS78">
        <f t="shared" si="56"/>
        <v>30</v>
      </c>
      <c r="CT78">
        <f t="shared" si="57"/>
        <v>87</v>
      </c>
      <c r="CU78">
        <f t="shared" si="58"/>
        <v>0</v>
      </c>
      <c r="CV78">
        <f t="shared" si="59"/>
        <v>12.53</v>
      </c>
      <c r="CW78">
        <f t="shared" si="60"/>
        <v>3.04</v>
      </c>
      <c r="CX78">
        <f t="shared" si="61"/>
        <v>0</v>
      </c>
      <c r="CY78">
        <f t="shared" si="62"/>
        <v>514.9</v>
      </c>
      <c r="CZ78">
        <f t="shared" si="63"/>
        <v>233.06</v>
      </c>
      <c r="DC78" t="s">
        <v>3</v>
      </c>
      <c r="DD78" t="s">
        <v>3</v>
      </c>
      <c r="DE78" t="s">
        <v>3</v>
      </c>
      <c r="DF78" t="s">
        <v>3</v>
      </c>
      <c r="DG78" t="s">
        <v>3</v>
      </c>
      <c r="DH78" t="s">
        <v>3</v>
      </c>
      <c r="DI78" t="s">
        <v>3</v>
      </c>
      <c r="DJ78" t="s">
        <v>3</v>
      </c>
      <c r="DK78" t="s">
        <v>3</v>
      </c>
      <c r="DL78" t="s">
        <v>3</v>
      </c>
      <c r="DM78" t="s">
        <v>3</v>
      </c>
      <c r="DN78">
        <v>0</v>
      </c>
      <c r="DO78">
        <v>0</v>
      </c>
      <c r="DP78">
        <v>1</v>
      </c>
      <c r="DQ78">
        <v>1</v>
      </c>
      <c r="DU78">
        <v>1013</v>
      </c>
      <c r="DV78" t="s">
        <v>154</v>
      </c>
      <c r="DW78" t="s">
        <v>154</v>
      </c>
      <c r="DX78">
        <v>1</v>
      </c>
      <c r="EE78">
        <v>48752190</v>
      </c>
      <c r="EF78">
        <v>2</v>
      </c>
      <c r="EG78" t="s">
        <v>22</v>
      </c>
      <c r="EH78">
        <v>0</v>
      </c>
      <c r="EI78" t="s">
        <v>3</v>
      </c>
      <c r="EJ78">
        <v>1</v>
      </c>
      <c r="EK78">
        <v>1002</v>
      </c>
      <c r="EL78" t="s">
        <v>145</v>
      </c>
      <c r="EM78" t="s">
        <v>146</v>
      </c>
      <c r="EO78" t="s">
        <v>3</v>
      </c>
      <c r="EQ78">
        <v>0</v>
      </c>
      <c r="ER78">
        <v>366.71</v>
      </c>
      <c r="ES78">
        <v>0</v>
      </c>
      <c r="ET78">
        <v>279.75</v>
      </c>
      <c r="EU78">
        <v>30.04</v>
      </c>
      <c r="EV78">
        <v>86.96</v>
      </c>
      <c r="EW78">
        <v>12.53</v>
      </c>
      <c r="EX78">
        <v>3.04</v>
      </c>
      <c r="EY78">
        <v>0</v>
      </c>
      <c r="FQ78">
        <v>0</v>
      </c>
      <c r="FR78">
        <f t="shared" si="64"/>
        <v>0</v>
      </c>
      <c r="FS78">
        <v>0</v>
      </c>
      <c r="FU78" t="s">
        <v>25</v>
      </c>
      <c r="FX78">
        <v>95</v>
      </c>
      <c r="FY78">
        <v>42.5</v>
      </c>
      <c r="GA78" t="s">
        <v>3</v>
      </c>
      <c r="GD78">
        <v>1</v>
      </c>
      <c r="GF78">
        <v>696331035</v>
      </c>
      <c r="GG78">
        <v>2</v>
      </c>
      <c r="GH78">
        <v>1</v>
      </c>
      <c r="GI78">
        <v>-2</v>
      </c>
      <c r="GJ78">
        <v>0</v>
      </c>
      <c r="GK78">
        <v>0</v>
      </c>
      <c r="GL78">
        <f t="shared" si="65"/>
        <v>0</v>
      </c>
      <c r="GM78">
        <f t="shared" si="66"/>
        <v>2447</v>
      </c>
      <c r="GN78">
        <f t="shared" si="67"/>
        <v>2447</v>
      </c>
      <c r="GO78">
        <f t="shared" si="68"/>
        <v>0</v>
      </c>
      <c r="GP78">
        <f t="shared" si="69"/>
        <v>0</v>
      </c>
      <c r="GR78">
        <v>0</v>
      </c>
      <c r="GS78">
        <v>3</v>
      </c>
      <c r="GT78">
        <v>0</v>
      </c>
      <c r="GU78" t="s">
        <v>3</v>
      </c>
      <c r="GV78">
        <f t="shared" si="70"/>
        <v>0</v>
      </c>
      <c r="GW78">
        <v>1</v>
      </c>
      <c r="GX78">
        <f t="shared" si="71"/>
        <v>0</v>
      </c>
      <c r="HA78">
        <v>0</v>
      </c>
      <c r="HB78">
        <v>0</v>
      </c>
      <c r="HC78">
        <f t="shared" si="72"/>
        <v>0</v>
      </c>
      <c r="IK78">
        <v>0</v>
      </c>
    </row>
    <row r="79" spans="1:245" x14ac:dyDescent="0.2">
      <c r="A79">
        <v>17</v>
      </c>
      <c r="B79">
        <v>1</v>
      </c>
      <c r="C79">
        <f>ROW(SmtRes!A30)</f>
        <v>30</v>
      </c>
      <c r="D79">
        <f>ROW(EtalonRes!A27)</f>
        <v>27</v>
      </c>
      <c r="E79" t="s">
        <v>156</v>
      </c>
      <c r="F79" t="s">
        <v>157</v>
      </c>
      <c r="G79" t="s">
        <v>158</v>
      </c>
      <c r="H79" t="s">
        <v>159</v>
      </c>
      <c r="I79">
        <f>ROUND(965/100,4)</f>
        <v>9.65</v>
      </c>
      <c r="J79">
        <v>0</v>
      </c>
      <c r="O79">
        <f t="shared" si="33"/>
        <v>3666</v>
      </c>
      <c r="P79">
        <f t="shared" si="34"/>
        <v>8</v>
      </c>
      <c r="Q79">
        <f t="shared" si="35"/>
        <v>3258</v>
      </c>
      <c r="R79">
        <f t="shared" si="36"/>
        <v>0</v>
      </c>
      <c r="S79">
        <f t="shared" si="37"/>
        <v>400</v>
      </c>
      <c r="T79">
        <f t="shared" si="38"/>
        <v>0</v>
      </c>
      <c r="U79">
        <f t="shared" si="39"/>
        <v>51.145000000000003</v>
      </c>
      <c r="V79">
        <f t="shared" si="40"/>
        <v>0</v>
      </c>
      <c r="W79">
        <f t="shared" si="41"/>
        <v>0</v>
      </c>
      <c r="X79">
        <f t="shared" si="42"/>
        <v>380</v>
      </c>
      <c r="Y79">
        <f t="shared" si="43"/>
        <v>260</v>
      </c>
      <c r="AA79">
        <v>50333811</v>
      </c>
      <c r="AB79">
        <f t="shared" si="44"/>
        <v>379.9</v>
      </c>
      <c r="AC79">
        <f t="shared" si="45"/>
        <v>0.8</v>
      </c>
      <c r="AD79">
        <f t="shared" si="46"/>
        <v>337.6</v>
      </c>
      <c r="AE79">
        <f t="shared" si="47"/>
        <v>0</v>
      </c>
      <c r="AF79">
        <f t="shared" si="48"/>
        <v>41.5</v>
      </c>
      <c r="AG79">
        <f t="shared" si="49"/>
        <v>0</v>
      </c>
      <c r="AH79">
        <f t="shared" si="50"/>
        <v>5.3</v>
      </c>
      <c r="AI79">
        <f t="shared" si="51"/>
        <v>0</v>
      </c>
      <c r="AJ79">
        <f t="shared" si="52"/>
        <v>0</v>
      </c>
      <c r="AK79">
        <v>379.88</v>
      </c>
      <c r="AL79">
        <v>0.83</v>
      </c>
      <c r="AM79">
        <v>337.55</v>
      </c>
      <c r="AN79">
        <v>0</v>
      </c>
      <c r="AO79">
        <v>41.5</v>
      </c>
      <c r="AP79">
        <v>0</v>
      </c>
      <c r="AQ79">
        <v>5.3</v>
      </c>
      <c r="AR79">
        <v>0</v>
      </c>
      <c r="AS79">
        <v>0</v>
      </c>
      <c r="AT79">
        <v>95</v>
      </c>
      <c r="AU79">
        <v>65</v>
      </c>
      <c r="AV79">
        <v>1</v>
      </c>
      <c r="AW79">
        <v>1</v>
      </c>
      <c r="AZ79">
        <v>1</v>
      </c>
      <c r="BA79">
        <v>1</v>
      </c>
      <c r="BB79">
        <v>1</v>
      </c>
      <c r="BC79">
        <v>1</v>
      </c>
      <c r="BD79" t="s">
        <v>3</v>
      </c>
      <c r="BE79" t="s">
        <v>3</v>
      </c>
      <c r="BF79" t="s">
        <v>3</v>
      </c>
      <c r="BG79" t="s">
        <v>3</v>
      </c>
      <c r="BH79">
        <v>0</v>
      </c>
      <c r="BI79">
        <v>2</v>
      </c>
      <c r="BJ79" t="s">
        <v>160</v>
      </c>
      <c r="BM79">
        <v>108001</v>
      </c>
      <c r="BN79">
        <v>0</v>
      </c>
      <c r="BO79" t="s">
        <v>3</v>
      </c>
      <c r="BP79">
        <v>0</v>
      </c>
      <c r="BQ79">
        <v>3</v>
      </c>
      <c r="BR79">
        <v>0</v>
      </c>
      <c r="BS79">
        <v>1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3</v>
      </c>
      <c r="BZ79">
        <v>95</v>
      </c>
      <c r="CA79">
        <v>65</v>
      </c>
      <c r="CE79">
        <v>0</v>
      </c>
      <c r="CF79">
        <v>0</v>
      </c>
      <c r="CG79">
        <v>0</v>
      </c>
      <c r="CM79">
        <v>0</v>
      </c>
      <c r="CN79" t="s">
        <v>3</v>
      </c>
      <c r="CO79">
        <v>0</v>
      </c>
      <c r="CP79">
        <f t="shared" si="53"/>
        <v>3666</v>
      </c>
      <c r="CQ79">
        <f t="shared" si="54"/>
        <v>0.8</v>
      </c>
      <c r="CR79">
        <f t="shared" si="55"/>
        <v>337.6</v>
      </c>
      <c r="CS79">
        <f t="shared" si="56"/>
        <v>0</v>
      </c>
      <c r="CT79">
        <f t="shared" si="57"/>
        <v>41.5</v>
      </c>
      <c r="CU79">
        <f t="shared" si="58"/>
        <v>0</v>
      </c>
      <c r="CV79">
        <f t="shared" si="59"/>
        <v>5.3</v>
      </c>
      <c r="CW79">
        <f t="shared" si="60"/>
        <v>0</v>
      </c>
      <c r="CX79">
        <f t="shared" si="61"/>
        <v>0</v>
      </c>
      <c r="CY79">
        <f t="shared" si="62"/>
        <v>380</v>
      </c>
      <c r="CZ79">
        <f t="shared" si="63"/>
        <v>260</v>
      </c>
      <c r="DC79" t="s">
        <v>3</v>
      </c>
      <c r="DD79" t="s">
        <v>3</v>
      </c>
      <c r="DE79" t="s">
        <v>3</v>
      </c>
      <c r="DF79" t="s">
        <v>3</v>
      </c>
      <c r="DG79" t="s">
        <v>3</v>
      </c>
      <c r="DH79" t="s">
        <v>3</v>
      </c>
      <c r="DI79" t="s">
        <v>3</v>
      </c>
      <c r="DJ79" t="s">
        <v>3</v>
      </c>
      <c r="DK79" t="s">
        <v>3</v>
      </c>
      <c r="DL79" t="s">
        <v>3</v>
      </c>
      <c r="DM79" t="s">
        <v>3</v>
      </c>
      <c r="DN79">
        <v>0</v>
      </c>
      <c r="DO79">
        <v>0</v>
      </c>
      <c r="DP79">
        <v>1</v>
      </c>
      <c r="DQ79">
        <v>1</v>
      </c>
      <c r="DU79">
        <v>1013</v>
      </c>
      <c r="DV79" t="s">
        <v>159</v>
      </c>
      <c r="DW79" t="s">
        <v>159</v>
      </c>
      <c r="DX79">
        <v>1</v>
      </c>
      <c r="EE79">
        <v>48752098</v>
      </c>
      <c r="EF79">
        <v>3</v>
      </c>
      <c r="EG79" t="s">
        <v>161</v>
      </c>
      <c r="EH79">
        <v>0</v>
      </c>
      <c r="EI79" t="s">
        <v>3</v>
      </c>
      <c r="EJ79">
        <v>2</v>
      </c>
      <c r="EK79">
        <v>108001</v>
      </c>
      <c r="EL79" t="s">
        <v>162</v>
      </c>
      <c r="EM79" t="s">
        <v>163</v>
      </c>
      <c r="EO79" t="s">
        <v>3</v>
      </c>
      <c r="EQ79">
        <v>131072</v>
      </c>
      <c r="ER79">
        <v>379.88</v>
      </c>
      <c r="ES79">
        <v>0.83</v>
      </c>
      <c r="ET79">
        <v>337.55</v>
      </c>
      <c r="EU79">
        <v>0</v>
      </c>
      <c r="EV79">
        <v>41.5</v>
      </c>
      <c r="EW79">
        <v>5.3</v>
      </c>
      <c r="EX79">
        <v>0</v>
      </c>
      <c r="EY79">
        <v>0</v>
      </c>
      <c r="FQ79">
        <v>0</v>
      </c>
      <c r="FR79">
        <f t="shared" si="64"/>
        <v>0</v>
      </c>
      <c r="FS79">
        <v>0</v>
      </c>
      <c r="FX79">
        <v>95</v>
      </c>
      <c r="FY79">
        <v>65</v>
      </c>
      <c r="GA79" t="s">
        <v>3</v>
      </c>
      <c r="GD79">
        <v>1</v>
      </c>
      <c r="GF79">
        <v>-985097423</v>
      </c>
      <c r="GG79">
        <v>2</v>
      </c>
      <c r="GH79">
        <v>1</v>
      </c>
      <c r="GI79">
        <v>-2</v>
      </c>
      <c r="GJ79">
        <v>0</v>
      </c>
      <c r="GK79">
        <v>0</v>
      </c>
      <c r="GL79">
        <f t="shared" si="65"/>
        <v>0</v>
      </c>
      <c r="GM79">
        <f t="shared" si="66"/>
        <v>4306</v>
      </c>
      <c r="GN79">
        <f t="shared" si="67"/>
        <v>0</v>
      </c>
      <c r="GO79">
        <f t="shared" si="68"/>
        <v>4306</v>
      </c>
      <c r="GP79">
        <f t="shared" si="69"/>
        <v>0</v>
      </c>
      <c r="GR79">
        <v>0</v>
      </c>
      <c r="GS79">
        <v>3</v>
      </c>
      <c r="GT79">
        <v>0</v>
      </c>
      <c r="GU79" t="s">
        <v>3</v>
      </c>
      <c r="GV79">
        <f t="shared" si="70"/>
        <v>0</v>
      </c>
      <c r="GW79">
        <v>1</v>
      </c>
      <c r="GX79">
        <f t="shared" si="71"/>
        <v>0</v>
      </c>
      <c r="HA79">
        <v>0</v>
      </c>
      <c r="HB79">
        <v>0</v>
      </c>
      <c r="HC79">
        <f t="shared" si="72"/>
        <v>0</v>
      </c>
      <c r="IK79">
        <v>0</v>
      </c>
    </row>
    <row r="80" spans="1:245" x14ac:dyDescent="0.2">
      <c r="A80">
        <v>17</v>
      </c>
      <c r="B80">
        <v>1</v>
      </c>
      <c r="E80" t="s">
        <v>164</v>
      </c>
      <c r="F80" t="s">
        <v>165</v>
      </c>
      <c r="G80" t="s">
        <v>166</v>
      </c>
      <c r="H80" t="s">
        <v>167</v>
      </c>
      <c r="I80">
        <f>ROUND(I79*6,4)</f>
        <v>57.9</v>
      </c>
      <c r="J80">
        <v>0</v>
      </c>
      <c r="O80">
        <f t="shared" si="33"/>
        <v>2964</v>
      </c>
      <c r="P80">
        <f t="shared" si="34"/>
        <v>2964</v>
      </c>
      <c r="Q80">
        <f t="shared" si="35"/>
        <v>0</v>
      </c>
      <c r="R80">
        <f t="shared" si="36"/>
        <v>0</v>
      </c>
      <c r="S80">
        <f t="shared" si="37"/>
        <v>0</v>
      </c>
      <c r="T80">
        <f t="shared" si="38"/>
        <v>0</v>
      </c>
      <c r="U80">
        <f t="shared" si="39"/>
        <v>0</v>
      </c>
      <c r="V80">
        <f t="shared" si="40"/>
        <v>0</v>
      </c>
      <c r="W80">
        <f t="shared" si="41"/>
        <v>0</v>
      </c>
      <c r="X80">
        <f t="shared" si="42"/>
        <v>0</v>
      </c>
      <c r="Y80">
        <f t="shared" si="43"/>
        <v>0</v>
      </c>
      <c r="AA80">
        <v>50333811</v>
      </c>
      <c r="AB80">
        <f t="shared" si="44"/>
        <v>51.2</v>
      </c>
      <c r="AC80">
        <f t="shared" si="45"/>
        <v>51.2</v>
      </c>
      <c r="AD80">
        <f t="shared" si="46"/>
        <v>0</v>
      </c>
      <c r="AE80">
        <f t="shared" si="47"/>
        <v>0</v>
      </c>
      <c r="AF80">
        <f t="shared" si="48"/>
        <v>0</v>
      </c>
      <c r="AG80">
        <f t="shared" si="49"/>
        <v>0</v>
      </c>
      <c r="AH80">
        <f t="shared" si="50"/>
        <v>0</v>
      </c>
      <c r="AI80">
        <f t="shared" si="51"/>
        <v>0</v>
      </c>
      <c r="AJ80">
        <f t="shared" si="52"/>
        <v>0</v>
      </c>
      <c r="AK80">
        <v>51.17</v>
      </c>
      <c r="AL80">
        <v>51.17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1</v>
      </c>
      <c r="AW80">
        <v>1</v>
      </c>
      <c r="AZ80">
        <v>1</v>
      </c>
      <c r="BA80">
        <v>1</v>
      </c>
      <c r="BB80">
        <v>1</v>
      </c>
      <c r="BC80">
        <v>1</v>
      </c>
      <c r="BD80" t="s">
        <v>3</v>
      </c>
      <c r="BE80" t="s">
        <v>3</v>
      </c>
      <c r="BF80" t="s">
        <v>3</v>
      </c>
      <c r="BG80" t="s">
        <v>3</v>
      </c>
      <c r="BH80">
        <v>3</v>
      </c>
      <c r="BI80">
        <v>1</v>
      </c>
      <c r="BJ80" t="s">
        <v>168</v>
      </c>
      <c r="BM80">
        <v>500001</v>
      </c>
      <c r="BN80">
        <v>0</v>
      </c>
      <c r="BO80" t="s">
        <v>3</v>
      </c>
      <c r="BP80">
        <v>0</v>
      </c>
      <c r="BQ80">
        <v>8</v>
      </c>
      <c r="BR80">
        <v>0</v>
      </c>
      <c r="BS80">
        <v>1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0</v>
      </c>
      <c r="CA80">
        <v>0</v>
      </c>
      <c r="CE80">
        <v>0</v>
      </c>
      <c r="CF80">
        <v>0</v>
      </c>
      <c r="CG80">
        <v>0</v>
      </c>
      <c r="CM80">
        <v>0</v>
      </c>
      <c r="CN80" t="s">
        <v>3</v>
      </c>
      <c r="CO80">
        <v>0</v>
      </c>
      <c r="CP80">
        <f t="shared" si="53"/>
        <v>2964</v>
      </c>
      <c r="CQ80">
        <f t="shared" si="54"/>
        <v>51.2</v>
      </c>
      <c r="CR80">
        <f t="shared" si="55"/>
        <v>0</v>
      </c>
      <c r="CS80">
        <f t="shared" si="56"/>
        <v>0</v>
      </c>
      <c r="CT80">
        <f t="shared" si="57"/>
        <v>0</v>
      </c>
      <c r="CU80">
        <f t="shared" si="58"/>
        <v>0</v>
      </c>
      <c r="CV80">
        <f t="shared" si="59"/>
        <v>0</v>
      </c>
      <c r="CW80">
        <f t="shared" si="60"/>
        <v>0</v>
      </c>
      <c r="CX80">
        <f t="shared" si="61"/>
        <v>0</v>
      </c>
      <c r="CY80">
        <f t="shared" si="62"/>
        <v>0</v>
      </c>
      <c r="CZ80">
        <f t="shared" si="63"/>
        <v>0</v>
      </c>
      <c r="DC80" t="s">
        <v>3</v>
      </c>
      <c r="DD80" t="s">
        <v>3</v>
      </c>
      <c r="DE80" t="s">
        <v>3</v>
      </c>
      <c r="DF80" t="s">
        <v>3</v>
      </c>
      <c r="DG80" t="s">
        <v>3</v>
      </c>
      <c r="DH80" t="s">
        <v>3</v>
      </c>
      <c r="DI80" t="s">
        <v>3</v>
      </c>
      <c r="DJ80" t="s">
        <v>3</v>
      </c>
      <c r="DK80" t="s">
        <v>3</v>
      </c>
      <c r="DL80" t="s">
        <v>3</v>
      </c>
      <c r="DM80" t="s">
        <v>3</v>
      </c>
      <c r="DN80">
        <v>0</v>
      </c>
      <c r="DO80">
        <v>0</v>
      </c>
      <c r="DP80">
        <v>1</v>
      </c>
      <c r="DQ80">
        <v>1</v>
      </c>
      <c r="DU80">
        <v>1007</v>
      </c>
      <c r="DV80" t="s">
        <v>167</v>
      </c>
      <c r="DW80" t="s">
        <v>167</v>
      </c>
      <c r="DX80">
        <v>1</v>
      </c>
      <c r="EE80">
        <v>48752148</v>
      </c>
      <c r="EF80">
        <v>8</v>
      </c>
      <c r="EG80" t="s">
        <v>121</v>
      </c>
      <c r="EH80">
        <v>0</v>
      </c>
      <c r="EI80" t="s">
        <v>3</v>
      </c>
      <c r="EJ80">
        <v>1</v>
      </c>
      <c r="EK80">
        <v>500001</v>
      </c>
      <c r="EL80" t="s">
        <v>122</v>
      </c>
      <c r="EM80" t="s">
        <v>123</v>
      </c>
      <c r="EO80" t="s">
        <v>3</v>
      </c>
      <c r="EQ80">
        <v>0</v>
      </c>
      <c r="ER80">
        <v>51.17</v>
      </c>
      <c r="ES80">
        <v>51.17</v>
      </c>
      <c r="ET80">
        <v>0</v>
      </c>
      <c r="EU80">
        <v>0</v>
      </c>
      <c r="EV80">
        <v>0</v>
      </c>
      <c r="EW80">
        <v>0</v>
      </c>
      <c r="EX80">
        <v>0</v>
      </c>
      <c r="EY80">
        <v>0</v>
      </c>
      <c r="FQ80">
        <v>0</v>
      </c>
      <c r="FR80">
        <f t="shared" si="64"/>
        <v>0</v>
      </c>
      <c r="FS80">
        <v>0</v>
      </c>
      <c r="FX80">
        <v>0</v>
      </c>
      <c r="FY80">
        <v>0</v>
      </c>
      <c r="GA80" t="s">
        <v>3</v>
      </c>
      <c r="GD80">
        <v>1</v>
      </c>
      <c r="GF80">
        <v>-215471597</v>
      </c>
      <c r="GG80">
        <v>2</v>
      </c>
      <c r="GH80">
        <v>1</v>
      </c>
      <c r="GI80">
        <v>-2</v>
      </c>
      <c r="GJ80">
        <v>0</v>
      </c>
      <c r="GK80">
        <v>0</v>
      </c>
      <c r="GL80">
        <f t="shared" si="65"/>
        <v>0</v>
      </c>
      <c r="GM80">
        <f t="shared" si="66"/>
        <v>2964</v>
      </c>
      <c r="GN80">
        <f t="shared" si="67"/>
        <v>2964</v>
      </c>
      <c r="GO80">
        <f t="shared" si="68"/>
        <v>0</v>
      </c>
      <c r="GP80">
        <f t="shared" si="69"/>
        <v>0</v>
      </c>
      <c r="GR80">
        <v>0</v>
      </c>
      <c r="GS80">
        <v>3</v>
      </c>
      <c r="GT80">
        <v>0</v>
      </c>
      <c r="GU80" t="s">
        <v>3</v>
      </c>
      <c r="GV80">
        <f t="shared" si="70"/>
        <v>0</v>
      </c>
      <c r="GW80">
        <v>1</v>
      </c>
      <c r="GX80">
        <f t="shared" si="71"/>
        <v>0</v>
      </c>
      <c r="HA80">
        <v>0</v>
      </c>
      <c r="HB80">
        <v>0</v>
      </c>
      <c r="HC80">
        <f t="shared" si="72"/>
        <v>0</v>
      </c>
      <c r="IK80">
        <v>0</v>
      </c>
    </row>
    <row r="81" spans="1:245" x14ac:dyDescent="0.2">
      <c r="A81">
        <v>17</v>
      </c>
      <c r="B81">
        <v>1</v>
      </c>
      <c r="C81">
        <f>ROW(SmtRes!A35)</f>
        <v>35</v>
      </c>
      <c r="D81">
        <f>ROW(EtalonRes!A31)</f>
        <v>31</v>
      </c>
      <c r="E81" t="s">
        <v>169</v>
      </c>
      <c r="F81" t="s">
        <v>170</v>
      </c>
      <c r="G81" t="s">
        <v>171</v>
      </c>
      <c r="H81" t="s">
        <v>172</v>
      </c>
      <c r="I81">
        <f>ROUND(0.965,4)</f>
        <v>0.96499999999999997</v>
      </c>
      <c r="J81">
        <v>0</v>
      </c>
      <c r="O81">
        <f t="shared" si="33"/>
        <v>29122</v>
      </c>
      <c r="P81">
        <f t="shared" si="34"/>
        <v>28239</v>
      </c>
      <c r="Q81">
        <f t="shared" si="35"/>
        <v>0</v>
      </c>
      <c r="R81">
        <f t="shared" si="36"/>
        <v>0</v>
      </c>
      <c r="S81">
        <f t="shared" si="37"/>
        <v>883</v>
      </c>
      <c r="T81">
        <f t="shared" si="38"/>
        <v>0</v>
      </c>
      <c r="U81">
        <f t="shared" si="39"/>
        <v>128.345</v>
      </c>
      <c r="V81">
        <f t="shared" si="40"/>
        <v>0</v>
      </c>
      <c r="W81">
        <f t="shared" si="41"/>
        <v>0</v>
      </c>
      <c r="X81">
        <f t="shared" si="42"/>
        <v>883</v>
      </c>
      <c r="Y81">
        <f t="shared" si="43"/>
        <v>486</v>
      </c>
      <c r="AA81">
        <v>50333811</v>
      </c>
      <c r="AB81">
        <f t="shared" si="44"/>
        <v>30178.5</v>
      </c>
      <c r="AC81">
        <f t="shared" si="45"/>
        <v>29263.5</v>
      </c>
      <c r="AD81">
        <f t="shared" si="46"/>
        <v>0</v>
      </c>
      <c r="AE81">
        <f t="shared" si="47"/>
        <v>0</v>
      </c>
      <c r="AF81">
        <f t="shared" si="48"/>
        <v>915</v>
      </c>
      <c r="AG81">
        <f t="shared" si="49"/>
        <v>0</v>
      </c>
      <c r="AH81">
        <f t="shared" si="50"/>
        <v>133</v>
      </c>
      <c r="AI81">
        <f t="shared" si="51"/>
        <v>0</v>
      </c>
      <c r="AJ81">
        <f t="shared" si="52"/>
        <v>0</v>
      </c>
      <c r="AK81">
        <v>30178.54</v>
      </c>
      <c r="AL81">
        <v>29263.5</v>
      </c>
      <c r="AM81">
        <v>0</v>
      </c>
      <c r="AN81">
        <v>0</v>
      </c>
      <c r="AO81">
        <v>915.04</v>
      </c>
      <c r="AP81">
        <v>0</v>
      </c>
      <c r="AQ81">
        <v>133</v>
      </c>
      <c r="AR81">
        <v>0</v>
      </c>
      <c r="AS81">
        <v>0</v>
      </c>
      <c r="AT81">
        <v>100</v>
      </c>
      <c r="AU81">
        <v>55</v>
      </c>
      <c r="AV81">
        <v>1</v>
      </c>
      <c r="AW81">
        <v>1</v>
      </c>
      <c r="AZ81">
        <v>1</v>
      </c>
      <c r="BA81">
        <v>1</v>
      </c>
      <c r="BB81">
        <v>1</v>
      </c>
      <c r="BC81">
        <v>1</v>
      </c>
      <c r="BD81" t="s">
        <v>3</v>
      </c>
      <c r="BE81" t="s">
        <v>3</v>
      </c>
      <c r="BF81" t="s">
        <v>3</v>
      </c>
      <c r="BG81" t="s">
        <v>3</v>
      </c>
      <c r="BH81">
        <v>0</v>
      </c>
      <c r="BI81">
        <v>1</v>
      </c>
      <c r="BJ81" t="s">
        <v>173</v>
      </c>
      <c r="BM81">
        <v>34001</v>
      </c>
      <c r="BN81">
        <v>0</v>
      </c>
      <c r="BO81" t="s">
        <v>3</v>
      </c>
      <c r="BP81">
        <v>0</v>
      </c>
      <c r="BQ81">
        <v>2</v>
      </c>
      <c r="BR81">
        <v>0</v>
      </c>
      <c r="BS81">
        <v>1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</v>
      </c>
      <c r="BZ81">
        <v>100</v>
      </c>
      <c r="CA81">
        <v>65</v>
      </c>
      <c r="CE81">
        <v>0</v>
      </c>
      <c r="CF81">
        <v>0</v>
      </c>
      <c r="CG81">
        <v>0</v>
      </c>
      <c r="CM81">
        <v>0</v>
      </c>
      <c r="CN81" t="s">
        <v>3</v>
      </c>
      <c r="CO81">
        <v>0</v>
      </c>
      <c r="CP81">
        <f t="shared" si="53"/>
        <v>29122</v>
      </c>
      <c r="CQ81">
        <f t="shared" si="54"/>
        <v>29263.5</v>
      </c>
      <c r="CR81">
        <f t="shared" si="55"/>
        <v>0</v>
      </c>
      <c r="CS81">
        <f t="shared" si="56"/>
        <v>0</v>
      </c>
      <c r="CT81">
        <f t="shared" si="57"/>
        <v>915</v>
      </c>
      <c r="CU81">
        <f t="shared" si="58"/>
        <v>0</v>
      </c>
      <c r="CV81">
        <f t="shared" si="59"/>
        <v>133</v>
      </c>
      <c r="CW81">
        <f t="shared" si="60"/>
        <v>0</v>
      </c>
      <c r="CX81">
        <f t="shared" si="61"/>
        <v>0</v>
      </c>
      <c r="CY81">
        <f t="shared" si="62"/>
        <v>883</v>
      </c>
      <c r="CZ81">
        <f t="shared" si="63"/>
        <v>485.65</v>
      </c>
      <c r="DC81" t="s">
        <v>3</v>
      </c>
      <c r="DD81" t="s">
        <v>3</v>
      </c>
      <c r="DE81" t="s">
        <v>3</v>
      </c>
      <c r="DF81" t="s">
        <v>3</v>
      </c>
      <c r="DG81" t="s">
        <v>3</v>
      </c>
      <c r="DH81" t="s">
        <v>3</v>
      </c>
      <c r="DI81" t="s">
        <v>3</v>
      </c>
      <c r="DJ81" t="s">
        <v>3</v>
      </c>
      <c r="DK81" t="s">
        <v>3</v>
      </c>
      <c r="DL81" t="s">
        <v>3</v>
      </c>
      <c r="DM81" t="s">
        <v>3</v>
      </c>
      <c r="DN81">
        <v>0</v>
      </c>
      <c r="DO81">
        <v>0</v>
      </c>
      <c r="DP81">
        <v>1</v>
      </c>
      <c r="DQ81">
        <v>1</v>
      </c>
      <c r="DU81">
        <v>1013</v>
      </c>
      <c r="DV81" t="s">
        <v>172</v>
      </c>
      <c r="DW81" t="s">
        <v>172</v>
      </c>
      <c r="DX81">
        <v>1</v>
      </c>
      <c r="EE81">
        <v>48752271</v>
      </c>
      <c r="EF81">
        <v>2</v>
      </c>
      <c r="EG81" t="s">
        <v>22</v>
      </c>
      <c r="EH81">
        <v>0</v>
      </c>
      <c r="EI81" t="s">
        <v>3</v>
      </c>
      <c r="EJ81">
        <v>1</v>
      </c>
      <c r="EK81">
        <v>34001</v>
      </c>
      <c r="EL81" t="s">
        <v>174</v>
      </c>
      <c r="EM81" t="s">
        <v>175</v>
      </c>
      <c r="EO81" t="s">
        <v>3</v>
      </c>
      <c r="EQ81">
        <v>0</v>
      </c>
      <c r="ER81">
        <v>30178.54</v>
      </c>
      <c r="ES81">
        <v>29263.5</v>
      </c>
      <c r="ET81">
        <v>0</v>
      </c>
      <c r="EU81">
        <v>0</v>
      </c>
      <c r="EV81">
        <v>915.04</v>
      </c>
      <c r="EW81">
        <v>133</v>
      </c>
      <c r="EX81">
        <v>0</v>
      </c>
      <c r="EY81">
        <v>0</v>
      </c>
      <c r="FQ81">
        <v>0</v>
      </c>
      <c r="FR81">
        <f t="shared" si="64"/>
        <v>0</v>
      </c>
      <c r="FS81">
        <v>0</v>
      </c>
      <c r="FU81" t="s">
        <v>25</v>
      </c>
      <c r="FX81">
        <v>100</v>
      </c>
      <c r="FY81">
        <v>55.25</v>
      </c>
      <c r="GA81" t="s">
        <v>3</v>
      </c>
      <c r="GD81">
        <v>1</v>
      </c>
      <c r="GF81">
        <v>329517957</v>
      </c>
      <c r="GG81">
        <v>2</v>
      </c>
      <c r="GH81">
        <v>1</v>
      </c>
      <c r="GI81">
        <v>-2</v>
      </c>
      <c r="GJ81">
        <v>0</v>
      </c>
      <c r="GK81">
        <v>0</v>
      </c>
      <c r="GL81">
        <f t="shared" si="65"/>
        <v>0</v>
      </c>
      <c r="GM81">
        <f t="shared" si="66"/>
        <v>30491</v>
      </c>
      <c r="GN81">
        <f t="shared" si="67"/>
        <v>30491</v>
      </c>
      <c r="GO81">
        <f t="shared" si="68"/>
        <v>0</v>
      </c>
      <c r="GP81">
        <f t="shared" si="69"/>
        <v>0</v>
      </c>
      <c r="GR81">
        <v>0</v>
      </c>
      <c r="GS81">
        <v>3</v>
      </c>
      <c r="GT81">
        <v>0</v>
      </c>
      <c r="GU81" t="s">
        <v>3</v>
      </c>
      <c r="GV81">
        <f t="shared" si="70"/>
        <v>0</v>
      </c>
      <c r="GW81">
        <v>1</v>
      </c>
      <c r="GX81">
        <f t="shared" si="71"/>
        <v>0</v>
      </c>
      <c r="HA81">
        <v>0</v>
      </c>
      <c r="HB81">
        <v>0</v>
      </c>
      <c r="HC81">
        <f t="shared" si="72"/>
        <v>0</v>
      </c>
      <c r="IK81">
        <v>0</v>
      </c>
    </row>
    <row r="82" spans="1:245" x14ac:dyDescent="0.2">
      <c r="A82">
        <v>18</v>
      </c>
      <c r="B82">
        <v>1</v>
      </c>
      <c r="C82">
        <v>34</v>
      </c>
      <c r="E82" t="s">
        <v>176</v>
      </c>
      <c r="F82" t="s">
        <v>177</v>
      </c>
      <c r="G82" t="s">
        <v>178</v>
      </c>
      <c r="H82" t="s">
        <v>179</v>
      </c>
      <c r="I82">
        <f>I81*J82</f>
        <v>-965</v>
      </c>
      <c r="J82">
        <v>-1000</v>
      </c>
      <c r="O82">
        <f t="shared" si="33"/>
        <v>-28178</v>
      </c>
      <c r="P82">
        <f t="shared" si="34"/>
        <v>-28178</v>
      </c>
      <c r="Q82">
        <f t="shared" si="35"/>
        <v>0</v>
      </c>
      <c r="R82">
        <f t="shared" si="36"/>
        <v>0</v>
      </c>
      <c r="S82">
        <f t="shared" si="37"/>
        <v>0</v>
      </c>
      <c r="T82">
        <f t="shared" si="38"/>
        <v>0</v>
      </c>
      <c r="U82">
        <f t="shared" si="39"/>
        <v>0</v>
      </c>
      <c r="V82">
        <f t="shared" si="40"/>
        <v>0</v>
      </c>
      <c r="W82">
        <f t="shared" si="41"/>
        <v>0</v>
      </c>
      <c r="X82">
        <f t="shared" si="42"/>
        <v>0</v>
      </c>
      <c r="Y82">
        <f t="shared" si="43"/>
        <v>0</v>
      </c>
      <c r="AA82">
        <v>50333811</v>
      </c>
      <c r="AB82">
        <f t="shared" si="44"/>
        <v>29.2</v>
      </c>
      <c r="AC82">
        <f t="shared" si="45"/>
        <v>29.2</v>
      </c>
      <c r="AD82">
        <f t="shared" si="46"/>
        <v>0</v>
      </c>
      <c r="AE82">
        <f t="shared" si="47"/>
        <v>0</v>
      </c>
      <c r="AF82">
        <f t="shared" si="48"/>
        <v>0</v>
      </c>
      <c r="AG82">
        <f t="shared" si="49"/>
        <v>0</v>
      </c>
      <c r="AH82">
        <f t="shared" si="50"/>
        <v>0</v>
      </c>
      <c r="AI82">
        <f t="shared" si="51"/>
        <v>0</v>
      </c>
      <c r="AJ82">
        <f t="shared" si="52"/>
        <v>0</v>
      </c>
      <c r="AK82">
        <v>29.2</v>
      </c>
      <c r="AL82">
        <v>29.2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1</v>
      </c>
      <c r="AW82">
        <v>1</v>
      </c>
      <c r="AZ82">
        <v>1</v>
      </c>
      <c r="BA82">
        <v>1</v>
      </c>
      <c r="BB82">
        <v>1</v>
      </c>
      <c r="BC82">
        <v>1</v>
      </c>
      <c r="BD82" t="s">
        <v>3</v>
      </c>
      <c r="BE82" t="s">
        <v>3</v>
      </c>
      <c r="BF82" t="s">
        <v>3</v>
      </c>
      <c r="BG82" t="s">
        <v>3</v>
      </c>
      <c r="BH82">
        <v>3</v>
      </c>
      <c r="BI82">
        <v>2</v>
      </c>
      <c r="BJ82" t="s">
        <v>180</v>
      </c>
      <c r="BM82">
        <v>500002</v>
      </c>
      <c r="BN82">
        <v>0</v>
      </c>
      <c r="BO82" t="s">
        <v>3</v>
      </c>
      <c r="BP82">
        <v>0</v>
      </c>
      <c r="BQ82">
        <v>12</v>
      </c>
      <c r="BR82">
        <v>1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0</v>
      </c>
      <c r="CA82">
        <v>0</v>
      </c>
      <c r="CE82">
        <v>0</v>
      </c>
      <c r="CF82">
        <v>0</v>
      </c>
      <c r="CG82">
        <v>0</v>
      </c>
      <c r="CM82">
        <v>0</v>
      </c>
      <c r="CN82" t="s">
        <v>3</v>
      </c>
      <c r="CO82">
        <v>0</v>
      </c>
      <c r="CP82">
        <f t="shared" si="53"/>
        <v>-28178</v>
      </c>
      <c r="CQ82">
        <f t="shared" si="54"/>
        <v>29.2</v>
      </c>
      <c r="CR82">
        <f t="shared" si="55"/>
        <v>0</v>
      </c>
      <c r="CS82">
        <f t="shared" si="56"/>
        <v>0</v>
      </c>
      <c r="CT82">
        <f t="shared" si="57"/>
        <v>0</v>
      </c>
      <c r="CU82">
        <f t="shared" si="58"/>
        <v>0</v>
      </c>
      <c r="CV82">
        <f t="shared" si="59"/>
        <v>0</v>
      </c>
      <c r="CW82">
        <f t="shared" si="60"/>
        <v>0</v>
      </c>
      <c r="CX82">
        <f t="shared" si="61"/>
        <v>0</v>
      </c>
      <c r="CY82">
        <f t="shared" si="62"/>
        <v>0</v>
      </c>
      <c r="CZ82">
        <f t="shared" si="63"/>
        <v>0</v>
      </c>
      <c r="DC82" t="s">
        <v>3</v>
      </c>
      <c r="DD82" t="s">
        <v>3</v>
      </c>
      <c r="DE82" t="s">
        <v>3</v>
      </c>
      <c r="DF82" t="s">
        <v>3</v>
      </c>
      <c r="DG82" t="s">
        <v>3</v>
      </c>
      <c r="DH82" t="s">
        <v>3</v>
      </c>
      <c r="DI82" t="s">
        <v>3</v>
      </c>
      <c r="DJ82" t="s">
        <v>3</v>
      </c>
      <c r="DK82" t="s">
        <v>3</v>
      </c>
      <c r="DL82" t="s">
        <v>3</v>
      </c>
      <c r="DM82" t="s">
        <v>3</v>
      </c>
      <c r="DN82">
        <v>0</v>
      </c>
      <c r="DO82">
        <v>0</v>
      </c>
      <c r="DP82">
        <v>1</v>
      </c>
      <c r="DQ82">
        <v>1</v>
      </c>
      <c r="DU82">
        <v>1003</v>
      </c>
      <c r="DV82" t="s">
        <v>179</v>
      </c>
      <c r="DW82" t="s">
        <v>179</v>
      </c>
      <c r="DX82">
        <v>1</v>
      </c>
      <c r="EE82">
        <v>48752149</v>
      </c>
      <c r="EF82">
        <v>12</v>
      </c>
      <c r="EG82" t="s">
        <v>113</v>
      </c>
      <c r="EH82">
        <v>0</v>
      </c>
      <c r="EI82" t="s">
        <v>3</v>
      </c>
      <c r="EJ82">
        <v>2</v>
      </c>
      <c r="EK82">
        <v>500002</v>
      </c>
      <c r="EL82" t="s">
        <v>114</v>
      </c>
      <c r="EM82" t="s">
        <v>115</v>
      </c>
      <c r="EO82" t="s">
        <v>3</v>
      </c>
      <c r="EQ82">
        <v>0</v>
      </c>
      <c r="ER82">
        <v>29.2</v>
      </c>
      <c r="ES82">
        <v>29.2</v>
      </c>
      <c r="ET82">
        <v>0</v>
      </c>
      <c r="EU82">
        <v>0</v>
      </c>
      <c r="EV82">
        <v>0</v>
      </c>
      <c r="EW82">
        <v>0</v>
      </c>
      <c r="EX82">
        <v>0</v>
      </c>
      <c r="FQ82">
        <v>0</v>
      </c>
      <c r="FR82">
        <f t="shared" si="64"/>
        <v>0</v>
      </c>
      <c r="FS82">
        <v>0</v>
      </c>
      <c r="FX82">
        <v>0</v>
      </c>
      <c r="FY82">
        <v>0</v>
      </c>
      <c r="GA82" t="s">
        <v>3</v>
      </c>
      <c r="GD82">
        <v>1</v>
      </c>
      <c r="GF82">
        <v>-1348742396</v>
      </c>
      <c r="GG82">
        <v>2</v>
      </c>
      <c r="GH82">
        <v>1</v>
      </c>
      <c r="GI82">
        <v>-2</v>
      </c>
      <c r="GJ82">
        <v>0</v>
      </c>
      <c r="GK82">
        <v>0</v>
      </c>
      <c r="GL82">
        <f t="shared" si="65"/>
        <v>0</v>
      </c>
      <c r="GM82">
        <f t="shared" si="66"/>
        <v>-28178</v>
      </c>
      <c r="GN82">
        <f t="shared" si="67"/>
        <v>0</v>
      </c>
      <c r="GO82">
        <f t="shared" si="68"/>
        <v>-28178</v>
      </c>
      <c r="GP82">
        <f t="shared" si="69"/>
        <v>0</v>
      </c>
      <c r="GR82">
        <v>0</v>
      </c>
      <c r="GS82">
        <v>3</v>
      </c>
      <c r="GT82">
        <v>0</v>
      </c>
      <c r="GU82" t="s">
        <v>3</v>
      </c>
      <c r="GV82">
        <f t="shared" si="70"/>
        <v>0</v>
      </c>
      <c r="GW82">
        <v>1</v>
      </c>
      <c r="GX82">
        <f t="shared" si="71"/>
        <v>0</v>
      </c>
      <c r="HA82">
        <v>0</v>
      </c>
      <c r="HB82">
        <v>0</v>
      </c>
      <c r="HC82">
        <f t="shared" si="72"/>
        <v>0</v>
      </c>
      <c r="IK82">
        <v>0</v>
      </c>
    </row>
    <row r="83" spans="1:245" x14ac:dyDescent="0.2">
      <c r="A83">
        <v>18</v>
      </c>
      <c r="B83">
        <v>1</v>
      </c>
      <c r="C83">
        <v>35</v>
      </c>
      <c r="E83" t="s">
        <v>181</v>
      </c>
      <c r="F83" t="s">
        <v>182</v>
      </c>
      <c r="G83" t="s">
        <v>183</v>
      </c>
      <c r="H83" t="s">
        <v>184</v>
      </c>
      <c r="I83">
        <f>I81*J83</f>
        <v>96.5</v>
      </c>
      <c r="J83">
        <v>100</v>
      </c>
      <c r="O83">
        <f t="shared" si="33"/>
        <v>14166</v>
      </c>
      <c r="P83">
        <f t="shared" si="34"/>
        <v>14166</v>
      </c>
      <c r="Q83">
        <f t="shared" si="35"/>
        <v>0</v>
      </c>
      <c r="R83">
        <f t="shared" si="36"/>
        <v>0</v>
      </c>
      <c r="S83">
        <f t="shared" si="37"/>
        <v>0</v>
      </c>
      <c r="T83">
        <f t="shared" si="38"/>
        <v>0</v>
      </c>
      <c r="U83">
        <f t="shared" si="39"/>
        <v>0</v>
      </c>
      <c r="V83">
        <f t="shared" si="40"/>
        <v>0</v>
      </c>
      <c r="W83">
        <f t="shared" si="41"/>
        <v>0</v>
      </c>
      <c r="X83">
        <f t="shared" si="42"/>
        <v>0</v>
      </c>
      <c r="Y83">
        <f t="shared" si="43"/>
        <v>0</v>
      </c>
      <c r="AA83">
        <v>50333811</v>
      </c>
      <c r="AB83">
        <f t="shared" si="44"/>
        <v>146.80000000000001</v>
      </c>
      <c r="AC83">
        <f t="shared" si="45"/>
        <v>146.80000000000001</v>
      </c>
      <c r="AD83">
        <f t="shared" si="46"/>
        <v>0</v>
      </c>
      <c r="AE83">
        <f t="shared" si="47"/>
        <v>0</v>
      </c>
      <c r="AF83">
        <f t="shared" si="48"/>
        <v>0</v>
      </c>
      <c r="AG83">
        <f t="shared" si="49"/>
        <v>0</v>
      </c>
      <c r="AH83">
        <f t="shared" si="50"/>
        <v>0</v>
      </c>
      <c r="AI83">
        <f t="shared" si="51"/>
        <v>0</v>
      </c>
      <c r="AJ83">
        <f t="shared" si="52"/>
        <v>0</v>
      </c>
      <c r="AK83">
        <v>146.78</v>
      </c>
      <c r="AL83">
        <v>146.78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1</v>
      </c>
      <c r="BD83" t="s">
        <v>3</v>
      </c>
      <c r="BE83" t="s">
        <v>3</v>
      </c>
      <c r="BF83" t="s">
        <v>3</v>
      </c>
      <c r="BG83" t="s">
        <v>3</v>
      </c>
      <c r="BH83">
        <v>3</v>
      </c>
      <c r="BI83">
        <v>2</v>
      </c>
      <c r="BJ83" t="s">
        <v>185</v>
      </c>
      <c r="BM83">
        <v>500002</v>
      </c>
      <c r="BN83">
        <v>0</v>
      </c>
      <c r="BO83" t="s">
        <v>3</v>
      </c>
      <c r="BP83">
        <v>0</v>
      </c>
      <c r="BQ83">
        <v>12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0</v>
      </c>
      <c r="CA83">
        <v>0</v>
      </c>
      <c r="CE83">
        <v>0</v>
      </c>
      <c r="CF83">
        <v>0</v>
      </c>
      <c r="CG83">
        <v>0</v>
      </c>
      <c r="CM83">
        <v>0</v>
      </c>
      <c r="CN83" t="s">
        <v>3</v>
      </c>
      <c r="CO83">
        <v>0</v>
      </c>
      <c r="CP83">
        <f t="shared" si="53"/>
        <v>14166</v>
      </c>
      <c r="CQ83">
        <f t="shared" si="54"/>
        <v>146.80000000000001</v>
      </c>
      <c r="CR83">
        <f t="shared" si="55"/>
        <v>0</v>
      </c>
      <c r="CS83">
        <f t="shared" si="56"/>
        <v>0</v>
      </c>
      <c r="CT83">
        <f t="shared" si="57"/>
        <v>0</v>
      </c>
      <c r="CU83">
        <f t="shared" si="58"/>
        <v>0</v>
      </c>
      <c r="CV83">
        <f t="shared" si="59"/>
        <v>0</v>
      </c>
      <c r="CW83">
        <f t="shared" si="60"/>
        <v>0</v>
      </c>
      <c r="CX83">
        <f t="shared" si="61"/>
        <v>0</v>
      </c>
      <c r="CY83">
        <f t="shared" si="62"/>
        <v>0</v>
      </c>
      <c r="CZ83">
        <f t="shared" si="63"/>
        <v>0</v>
      </c>
      <c r="DC83" t="s">
        <v>3</v>
      </c>
      <c r="DD83" t="s">
        <v>3</v>
      </c>
      <c r="DE83" t="s">
        <v>3</v>
      </c>
      <c r="DF83" t="s">
        <v>3</v>
      </c>
      <c r="DG83" t="s">
        <v>3</v>
      </c>
      <c r="DH83" t="s">
        <v>3</v>
      </c>
      <c r="DI83" t="s">
        <v>3</v>
      </c>
      <c r="DJ83" t="s">
        <v>3</v>
      </c>
      <c r="DK83" t="s">
        <v>3</v>
      </c>
      <c r="DL83" t="s">
        <v>3</v>
      </c>
      <c r="DM83" t="s">
        <v>3</v>
      </c>
      <c r="DN83">
        <v>0</v>
      </c>
      <c r="DO83">
        <v>0</v>
      </c>
      <c r="DP83">
        <v>1</v>
      </c>
      <c r="DQ83">
        <v>1</v>
      </c>
      <c r="DU83">
        <v>1003</v>
      </c>
      <c r="DV83" t="s">
        <v>184</v>
      </c>
      <c r="DW83" t="s">
        <v>184</v>
      </c>
      <c r="DX83">
        <v>10</v>
      </c>
      <c r="EE83">
        <v>48752149</v>
      </c>
      <c r="EF83">
        <v>12</v>
      </c>
      <c r="EG83" t="s">
        <v>113</v>
      </c>
      <c r="EH83">
        <v>0</v>
      </c>
      <c r="EI83" t="s">
        <v>3</v>
      </c>
      <c r="EJ83">
        <v>2</v>
      </c>
      <c r="EK83">
        <v>500002</v>
      </c>
      <c r="EL83" t="s">
        <v>114</v>
      </c>
      <c r="EM83" t="s">
        <v>115</v>
      </c>
      <c r="EO83" t="s">
        <v>3</v>
      </c>
      <c r="EQ83">
        <v>0</v>
      </c>
      <c r="ER83">
        <v>146.78</v>
      </c>
      <c r="ES83">
        <v>146.78</v>
      </c>
      <c r="ET83">
        <v>0</v>
      </c>
      <c r="EU83">
        <v>0</v>
      </c>
      <c r="EV83">
        <v>0</v>
      </c>
      <c r="EW83">
        <v>0</v>
      </c>
      <c r="EX83">
        <v>0</v>
      </c>
      <c r="FQ83">
        <v>0</v>
      </c>
      <c r="FR83">
        <f t="shared" si="64"/>
        <v>0</v>
      </c>
      <c r="FS83">
        <v>0</v>
      </c>
      <c r="FX83">
        <v>0</v>
      </c>
      <c r="FY83">
        <v>0</v>
      </c>
      <c r="GA83" t="s">
        <v>3</v>
      </c>
      <c r="GD83">
        <v>1</v>
      </c>
      <c r="GF83">
        <v>-1594203120</v>
      </c>
      <c r="GG83">
        <v>2</v>
      </c>
      <c r="GH83">
        <v>1</v>
      </c>
      <c r="GI83">
        <v>-2</v>
      </c>
      <c r="GJ83">
        <v>0</v>
      </c>
      <c r="GK83">
        <v>0</v>
      </c>
      <c r="GL83">
        <f t="shared" si="65"/>
        <v>0</v>
      </c>
      <c r="GM83">
        <f t="shared" si="66"/>
        <v>14166</v>
      </c>
      <c r="GN83">
        <f t="shared" si="67"/>
        <v>0</v>
      </c>
      <c r="GO83">
        <f t="shared" si="68"/>
        <v>14166</v>
      </c>
      <c r="GP83">
        <f t="shared" si="69"/>
        <v>0</v>
      </c>
      <c r="GR83">
        <v>0</v>
      </c>
      <c r="GS83">
        <v>3</v>
      </c>
      <c r="GT83">
        <v>0</v>
      </c>
      <c r="GU83" t="s">
        <v>3</v>
      </c>
      <c r="GV83">
        <f t="shared" si="70"/>
        <v>0</v>
      </c>
      <c r="GW83">
        <v>1</v>
      </c>
      <c r="GX83">
        <f t="shared" si="71"/>
        <v>0</v>
      </c>
      <c r="HA83">
        <v>0</v>
      </c>
      <c r="HB83">
        <v>0</v>
      </c>
      <c r="HC83">
        <f t="shared" si="72"/>
        <v>0</v>
      </c>
      <c r="IK83">
        <v>0</v>
      </c>
    </row>
    <row r="84" spans="1:245" x14ac:dyDescent="0.2">
      <c r="A84">
        <v>17</v>
      </c>
      <c r="B84">
        <v>1</v>
      </c>
      <c r="C84">
        <f>ROW(SmtRes!A46)</f>
        <v>46</v>
      </c>
      <c r="D84">
        <f>ROW(EtalonRes!A41)</f>
        <v>41</v>
      </c>
      <c r="E84" t="s">
        <v>186</v>
      </c>
      <c r="F84" t="s">
        <v>187</v>
      </c>
      <c r="G84" t="s">
        <v>188</v>
      </c>
      <c r="H84" t="s">
        <v>159</v>
      </c>
      <c r="I84">
        <f>ROUND(965/100,4)</f>
        <v>9.65</v>
      </c>
      <c r="J84">
        <v>0</v>
      </c>
      <c r="O84">
        <f t="shared" si="33"/>
        <v>1642</v>
      </c>
      <c r="P84">
        <f t="shared" si="34"/>
        <v>334</v>
      </c>
      <c r="Q84">
        <f t="shared" si="35"/>
        <v>558</v>
      </c>
      <c r="R84">
        <f t="shared" si="36"/>
        <v>26</v>
      </c>
      <c r="S84">
        <f t="shared" si="37"/>
        <v>750</v>
      </c>
      <c r="T84">
        <f t="shared" si="38"/>
        <v>0</v>
      </c>
      <c r="U84">
        <f t="shared" si="39"/>
        <v>95.728000000000009</v>
      </c>
      <c r="V84">
        <f t="shared" si="40"/>
        <v>1.9300000000000002</v>
      </c>
      <c r="W84">
        <f t="shared" si="41"/>
        <v>0</v>
      </c>
      <c r="X84">
        <f t="shared" si="42"/>
        <v>737</v>
      </c>
      <c r="Y84">
        <f t="shared" si="43"/>
        <v>504</v>
      </c>
      <c r="AA84">
        <v>50333811</v>
      </c>
      <c r="AB84">
        <f t="shared" si="44"/>
        <v>170.1</v>
      </c>
      <c r="AC84">
        <f t="shared" si="45"/>
        <v>34.6</v>
      </c>
      <c r="AD84">
        <f t="shared" si="46"/>
        <v>57.8</v>
      </c>
      <c r="AE84">
        <f t="shared" si="47"/>
        <v>2.7</v>
      </c>
      <c r="AF84">
        <f t="shared" si="48"/>
        <v>77.7</v>
      </c>
      <c r="AG84">
        <f t="shared" si="49"/>
        <v>0</v>
      </c>
      <c r="AH84">
        <f t="shared" si="50"/>
        <v>9.92</v>
      </c>
      <c r="AI84">
        <f t="shared" si="51"/>
        <v>0.2</v>
      </c>
      <c r="AJ84">
        <f t="shared" si="52"/>
        <v>0</v>
      </c>
      <c r="AK84">
        <v>169.99</v>
      </c>
      <c r="AL84">
        <v>34.57</v>
      </c>
      <c r="AM84">
        <v>57.75</v>
      </c>
      <c r="AN84">
        <v>2.65</v>
      </c>
      <c r="AO84">
        <v>77.67</v>
      </c>
      <c r="AP84">
        <v>0</v>
      </c>
      <c r="AQ84">
        <v>9.92</v>
      </c>
      <c r="AR84">
        <v>0.2</v>
      </c>
      <c r="AS84">
        <v>0</v>
      </c>
      <c r="AT84">
        <v>95</v>
      </c>
      <c r="AU84">
        <v>65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1</v>
      </c>
      <c r="BD84" t="s">
        <v>3</v>
      </c>
      <c r="BE84" t="s">
        <v>3</v>
      </c>
      <c r="BF84" t="s">
        <v>3</v>
      </c>
      <c r="BG84" t="s">
        <v>3</v>
      </c>
      <c r="BH84">
        <v>0</v>
      </c>
      <c r="BI84">
        <v>2</v>
      </c>
      <c r="BJ84" t="s">
        <v>189</v>
      </c>
      <c r="BM84">
        <v>108001</v>
      </c>
      <c r="BN84">
        <v>0</v>
      </c>
      <c r="BO84" t="s">
        <v>3</v>
      </c>
      <c r="BP84">
        <v>0</v>
      </c>
      <c r="BQ84">
        <v>3</v>
      </c>
      <c r="BR84">
        <v>0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3</v>
      </c>
      <c r="BZ84">
        <v>95</v>
      </c>
      <c r="CA84">
        <v>65</v>
      </c>
      <c r="CE84">
        <v>0</v>
      </c>
      <c r="CF84">
        <v>0</v>
      </c>
      <c r="CG84">
        <v>0</v>
      </c>
      <c r="CM84">
        <v>0</v>
      </c>
      <c r="CN84" t="s">
        <v>3</v>
      </c>
      <c r="CO84">
        <v>0</v>
      </c>
      <c r="CP84">
        <f t="shared" si="53"/>
        <v>1642</v>
      </c>
      <c r="CQ84">
        <f t="shared" si="54"/>
        <v>34.6</v>
      </c>
      <c r="CR84">
        <f t="shared" si="55"/>
        <v>57.8</v>
      </c>
      <c r="CS84">
        <f t="shared" si="56"/>
        <v>2.7</v>
      </c>
      <c r="CT84">
        <f t="shared" si="57"/>
        <v>77.7</v>
      </c>
      <c r="CU84">
        <f t="shared" si="58"/>
        <v>0</v>
      </c>
      <c r="CV84">
        <f t="shared" si="59"/>
        <v>9.92</v>
      </c>
      <c r="CW84">
        <f t="shared" si="60"/>
        <v>0.2</v>
      </c>
      <c r="CX84">
        <f t="shared" si="61"/>
        <v>0</v>
      </c>
      <c r="CY84">
        <f t="shared" si="62"/>
        <v>737.2</v>
      </c>
      <c r="CZ84">
        <f t="shared" si="63"/>
        <v>504.4</v>
      </c>
      <c r="DC84" t="s">
        <v>3</v>
      </c>
      <c r="DD84" t="s">
        <v>3</v>
      </c>
      <c r="DE84" t="s">
        <v>3</v>
      </c>
      <c r="DF84" t="s">
        <v>3</v>
      </c>
      <c r="DG84" t="s">
        <v>3</v>
      </c>
      <c r="DH84" t="s">
        <v>3</v>
      </c>
      <c r="DI84" t="s">
        <v>3</v>
      </c>
      <c r="DJ84" t="s">
        <v>3</v>
      </c>
      <c r="DK84" t="s">
        <v>3</v>
      </c>
      <c r="DL84" t="s">
        <v>3</v>
      </c>
      <c r="DM84" t="s">
        <v>3</v>
      </c>
      <c r="DN84">
        <v>0</v>
      </c>
      <c r="DO84">
        <v>0</v>
      </c>
      <c r="DP84">
        <v>1</v>
      </c>
      <c r="DQ84">
        <v>1</v>
      </c>
      <c r="DU84">
        <v>1013</v>
      </c>
      <c r="DV84" t="s">
        <v>159</v>
      </c>
      <c r="DW84" t="s">
        <v>159</v>
      </c>
      <c r="DX84">
        <v>1</v>
      </c>
      <c r="EE84">
        <v>48752098</v>
      </c>
      <c r="EF84">
        <v>3</v>
      </c>
      <c r="EG84" t="s">
        <v>161</v>
      </c>
      <c r="EH84">
        <v>0</v>
      </c>
      <c r="EI84" t="s">
        <v>3</v>
      </c>
      <c r="EJ84">
        <v>2</v>
      </c>
      <c r="EK84">
        <v>108001</v>
      </c>
      <c r="EL84" t="s">
        <v>162</v>
      </c>
      <c r="EM84" t="s">
        <v>163</v>
      </c>
      <c r="EO84" t="s">
        <v>3</v>
      </c>
      <c r="EQ84">
        <v>0</v>
      </c>
      <c r="ER84">
        <v>169.99</v>
      </c>
      <c r="ES84">
        <v>34.57</v>
      </c>
      <c r="ET84">
        <v>57.75</v>
      </c>
      <c r="EU84">
        <v>2.65</v>
      </c>
      <c r="EV84">
        <v>77.67</v>
      </c>
      <c r="EW84">
        <v>9.92</v>
      </c>
      <c r="EX84">
        <v>0.2</v>
      </c>
      <c r="EY84">
        <v>0</v>
      </c>
      <c r="FQ84">
        <v>0</v>
      </c>
      <c r="FR84">
        <f t="shared" si="64"/>
        <v>0</v>
      </c>
      <c r="FS84">
        <v>0</v>
      </c>
      <c r="FX84">
        <v>95</v>
      </c>
      <c r="FY84">
        <v>65</v>
      </c>
      <c r="GA84" t="s">
        <v>3</v>
      </c>
      <c r="GD84">
        <v>1</v>
      </c>
      <c r="GF84">
        <v>-1221854802</v>
      </c>
      <c r="GG84">
        <v>2</v>
      </c>
      <c r="GH84">
        <v>1</v>
      </c>
      <c r="GI84">
        <v>-2</v>
      </c>
      <c r="GJ84">
        <v>0</v>
      </c>
      <c r="GK84">
        <v>0</v>
      </c>
      <c r="GL84">
        <f t="shared" si="65"/>
        <v>0</v>
      </c>
      <c r="GM84">
        <f t="shared" si="66"/>
        <v>2883</v>
      </c>
      <c r="GN84">
        <f t="shared" si="67"/>
        <v>0</v>
      </c>
      <c r="GO84">
        <f t="shared" si="68"/>
        <v>2883</v>
      </c>
      <c r="GP84">
        <f t="shared" si="69"/>
        <v>0</v>
      </c>
      <c r="GR84">
        <v>0</v>
      </c>
      <c r="GS84">
        <v>3</v>
      </c>
      <c r="GT84">
        <v>0</v>
      </c>
      <c r="GU84" t="s">
        <v>3</v>
      </c>
      <c r="GV84">
        <f t="shared" si="70"/>
        <v>0</v>
      </c>
      <c r="GW84">
        <v>1</v>
      </c>
      <c r="GX84">
        <f t="shared" si="71"/>
        <v>0</v>
      </c>
      <c r="HA84">
        <v>0</v>
      </c>
      <c r="HB84">
        <v>0</v>
      </c>
      <c r="HC84">
        <f t="shared" si="72"/>
        <v>0</v>
      </c>
      <c r="IK84">
        <v>0</v>
      </c>
    </row>
    <row r="85" spans="1:245" x14ac:dyDescent="0.2">
      <c r="A85">
        <v>18</v>
      </c>
      <c r="B85">
        <v>1</v>
      </c>
      <c r="C85">
        <v>44</v>
      </c>
      <c r="E85" t="s">
        <v>190</v>
      </c>
      <c r="F85" t="s">
        <v>191</v>
      </c>
      <c r="G85" t="s">
        <v>192</v>
      </c>
      <c r="H85" t="s">
        <v>110</v>
      </c>
      <c r="I85">
        <f>I84*J85</f>
        <v>0.98429999999999995</v>
      </c>
      <c r="J85">
        <v>0.10199999999999999</v>
      </c>
      <c r="O85">
        <f t="shared" si="33"/>
        <v>25046</v>
      </c>
      <c r="P85">
        <f t="shared" si="34"/>
        <v>25046</v>
      </c>
      <c r="Q85">
        <f t="shared" si="35"/>
        <v>0</v>
      </c>
      <c r="R85">
        <f t="shared" si="36"/>
        <v>0</v>
      </c>
      <c r="S85">
        <f t="shared" si="37"/>
        <v>0</v>
      </c>
      <c r="T85">
        <f t="shared" si="38"/>
        <v>0</v>
      </c>
      <c r="U85">
        <f t="shared" si="39"/>
        <v>0</v>
      </c>
      <c r="V85">
        <f t="shared" si="40"/>
        <v>0</v>
      </c>
      <c r="W85">
        <f t="shared" si="41"/>
        <v>0</v>
      </c>
      <c r="X85">
        <f t="shared" si="42"/>
        <v>0</v>
      </c>
      <c r="Y85">
        <f t="shared" si="43"/>
        <v>0</v>
      </c>
      <c r="AA85">
        <v>50333811</v>
      </c>
      <c r="AB85">
        <f t="shared" si="44"/>
        <v>25445.9</v>
      </c>
      <c r="AC85">
        <f t="shared" si="45"/>
        <v>25445.9</v>
      </c>
      <c r="AD85">
        <f t="shared" si="46"/>
        <v>0</v>
      </c>
      <c r="AE85">
        <f t="shared" si="47"/>
        <v>0</v>
      </c>
      <c r="AF85">
        <f t="shared" si="48"/>
        <v>0</v>
      </c>
      <c r="AG85">
        <f t="shared" si="49"/>
        <v>0</v>
      </c>
      <c r="AH85">
        <f t="shared" si="50"/>
        <v>0</v>
      </c>
      <c r="AI85">
        <f t="shared" si="51"/>
        <v>0</v>
      </c>
      <c r="AJ85">
        <f t="shared" si="52"/>
        <v>0</v>
      </c>
      <c r="AK85">
        <v>25445.88</v>
      </c>
      <c r="AL85">
        <v>25445.88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1</v>
      </c>
      <c r="BD85" t="s">
        <v>3</v>
      </c>
      <c r="BE85" t="s">
        <v>3</v>
      </c>
      <c r="BF85" t="s">
        <v>3</v>
      </c>
      <c r="BG85" t="s">
        <v>3</v>
      </c>
      <c r="BH85">
        <v>3</v>
      </c>
      <c r="BI85">
        <v>2</v>
      </c>
      <c r="BJ85" t="s">
        <v>193</v>
      </c>
      <c r="BM85">
        <v>500002</v>
      </c>
      <c r="BN85">
        <v>0</v>
      </c>
      <c r="BO85" t="s">
        <v>3</v>
      </c>
      <c r="BP85">
        <v>0</v>
      </c>
      <c r="BQ85">
        <v>12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3</v>
      </c>
      <c r="BZ85">
        <v>0</v>
      </c>
      <c r="CA85">
        <v>0</v>
      </c>
      <c r="CE85">
        <v>0</v>
      </c>
      <c r="CF85">
        <v>0</v>
      </c>
      <c r="CG85">
        <v>0</v>
      </c>
      <c r="CM85">
        <v>0</v>
      </c>
      <c r="CN85" t="s">
        <v>3</v>
      </c>
      <c r="CO85">
        <v>0</v>
      </c>
      <c r="CP85">
        <f t="shared" si="53"/>
        <v>25046</v>
      </c>
      <c r="CQ85">
        <f t="shared" si="54"/>
        <v>25445.9</v>
      </c>
      <c r="CR85">
        <f t="shared" si="55"/>
        <v>0</v>
      </c>
      <c r="CS85">
        <f t="shared" si="56"/>
        <v>0</v>
      </c>
      <c r="CT85">
        <f t="shared" si="57"/>
        <v>0</v>
      </c>
      <c r="CU85">
        <f t="shared" si="58"/>
        <v>0</v>
      </c>
      <c r="CV85">
        <f t="shared" si="59"/>
        <v>0</v>
      </c>
      <c r="CW85">
        <f t="shared" si="60"/>
        <v>0</v>
      </c>
      <c r="CX85">
        <f t="shared" si="61"/>
        <v>0</v>
      </c>
      <c r="CY85">
        <f t="shared" si="62"/>
        <v>0</v>
      </c>
      <c r="CZ85">
        <f t="shared" si="63"/>
        <v>0</v>
      </c>
      <c r="DC85" t="s">
        <v>3</v>
      </c>
      <c r="DD85" t="s">
        <v>3</v>
      </c>
      <c r="DE85" t="s">
        <v>3</v>
      </c>
      <c r="DF85" t="s">
        <v>3</v>
      </c>
      <c r="DG85" t="s">
        <v>3</v>
      </c>
      <c r="DH85" t="s">
        <v>3</v>
      </c>
      <c r="DI85" t="s">
        <v>3</v>
      </c>
      <c r="DJ85" t="s">
        <v>3</v>
      </c>
      <c r="DK85" t="s">
        <v>3</v>
      </c>
      <c r="DL85" t="s">
        <v>3</v>
      </c>
      <c r="DM85" t="s">
        <v>3</v>
      </c>
      <c r="DN85">
        <v>0</v>
      </c>
      <c r="DO85">
        <v>0</v>
      </c>
      <c r="DP85">
        <v>1</v>
      </c>
      <c r="DQ85">
        <v>1</v>
      </c>
      <c r="DU85">
        <v>1013</v>
      </c>
      <c r="DV85" t="s">
        <v>110</v>
      </c>
      <c r="DW85" t="s">
        <v>112</v>
      </c>
      <c r="DX85">
        <v>1</v>
      </c>
      <c r="EE85">
        <v>48752149</v>
      </c>
      <c r="EF85">
        <v>12</v>
      </c>
      <c r="EG85" t="s">
        <v>113</v>
      </c>
      <c r="EH85">
        <v>0</v>
      </c>
      <c r="EI85" t="s">
        <v>3</v>
      </c>
      <c r="EJ85">
        <v>2</v>
      </c>
      <c r="EK85">
        <v>500002</v>
      </c>
      <c r="EL85" t="s">
        <v>114</v>
      </c>
      <c r="EM85" t="s">
        <v>115</v>
      </c>
      <c r="EO85" t="s">
        <v>3</v>
      </c>
      <c r="EQ85">
        <v>0</v>
      </c>
      <c r="ER85">
        <v>25445.88</v>
      </c>
      <c r="ES85">
        <v>25445.88</v>
      </c>
      <c r="ET85">
        <v>0</v>
      </c>
      <c r="EU85">
        <v>0</v>
      </c>
      <c r="EV85">
        <v>0</v>
      </c>
      <c r="EW85">
        <v>0</v>
      </c>
      <c r="EX85">
        <v>0</v>
      </c>
      <c r="FQ85">
        <v>0</v>
      </c>
      <c r="FR85">
        <f t="shared" si="64"/>
        <v>0</v>
      </c>
      <c r="FS85">
        <v>0</v>
      </c>
      <c r="FX85">
        <v>0</v>
      </c>
      <c r="FY85">
        <v>0</v>
      </c>
      <c r="GA85" t="s">
        <v>3</v>
      </c>
      <c r="GD85">
        <v>1</v>
      </c>
      <c r="GF85">
        <v>-560388058</v>
      </c>
      <c r="GG85">
        <v>2</v>
      </c>
      <c r="GH85">
        <v>1</v>
      </c>
      <c r="GI85">
        <v>-2</v>
      </c>
      <c r="GJ85">
        <v>0</v>
      </c>
      <c r="GK85">
        <v>0</v>
      </c>
      <c r="GL85">
        <f t="shared" si="65"/>
        <v>0</v>
      </c>
      <c r="GM85">
        <f t="shared" si="66"/>
        <v>25046</v>
      </c>
      <c r="GN85">
        <f t="shared" si="67"/>
        <v>0</v>
      </c>
      <c r="GO85">
        <f t="shared" si="68"/>
        <v>25046</v>
      </c>
      <c r="GP85">
        <f t="shared" si="69"/>
        <v>0</v>
      </c>
      <c r="GR85">
        <v>0</v>
      </c>
      <c r="GS85">
        <v>3</v>
      </c>
      <c r="GT85">
        <v>0</v>
      </c>
      <c r="GU85" t="s">
        <v>3</v>
      </c>
      <c r="GV85">
        <f t="shared" si="70"/>
        <v>0</v>
      </c>
      <c r="GW85">
        <v>1</v>
      </c>
      <c r="GX85">
        <f t="shared" si="71"/>
        <v>0</v>
      </c>
      <c r="HA85">
        <v>0</v>
      </c>
      <c r="HB85">
        <v>0</v>
      </c>
      <c r="HC85">
        <f t="shared" si="72"/>
        <v>0</v>
      </c>
      <c r="IK85">
        <v>0</v>
      </c>
    </row>
    <row r="86" spans="1:245" x14ac:dyDescent="0.2">
      <c r="A86">
        <v>17</v>
      </c>
      <c r="B86">
        <v>1</v>
      </c>
      <c r="C86">
        <f>ROW(SmtRes!A53)</f>
        <v>53</v>
      </c>
      <c r="D86">
        <f>ROW(EtalonRes!A47)</f>
        <v>47</v>
      </c>
      <c r="E86" t="s">
        <v>194</v>
      </c>
      <c r="F86" t="s">
        <v>195</v>
      </c>
      <c r="G86" t="s">
        <v>196</v>
      </c>
      <c r="H86" t="s">
        <v>197</v>
      </c>
      <c r="I86">
        <f>ROUND(0.965,4)</f>
        <v>0.96499999999999997</v>
      </c>
      <c r="J86">
        <v>0</v>
      </c>
      <c r="O86">
        <f t="shared" si="33"/>
        <v>705</v>
      </c>
      <c r="P86">
        <f t="shared" si="34"/>
        <v>1</v>
      </c>
      <c r="Q86">
        <f t="shared" si="35"/>
        <v>650</v>
      </c>
      <c r="R86">
        <f t="shared" si="36"/>
        <v>32</v>
      </c>
      <c r="S86">
        <f t="shared" si="37"/>
        <v>54</v>
      </c>
      <c r="T86">
        <f t="shared" si="38"/>
        <v>0</v>
      </c>
      <c r="U86">
        <f t="shared" si="39"/>
        <v>6.6584999999999992</v>
      </c>
      <c r="V86">
        <f t="shared" si="40"/>
        <v>2.6170799999999996</v>
      </c>
      <c r="W86">
        <f t="shared" si="41"/>
        <v>0</v>
      </c>
      <c r="X86">
        <f t="shared" si="42"/>
        <v>86</v>
      </c>
      <c r="Y86">
        <f t="shared" si="43"/>
        <v>56</v>
      </c>
      <c r="AA86">
        <v>50333811</v>
      </c>
      <c r="AB86">
        <f t="shared" si="44"/>
        <v>730.7</v>
      </c>
      <c r="AC86">
        <f>ROUND(((ES86*0.3)),1)</f>
        <v>1.1000000000000001</v>
      </c>
      <c r="AD86">
        <f>ROUND(((((ET86*0.3))-((EU86*0.3)))+AE86),1)</f>
        <v>673.2</v>
      </c>
      <c r="AE86">
        <f>ROUND(((EU86*0.3)),1)</f>
        <v>33.4</v>
      </c>
      <c r="AF86">
        <f>ROUND(((EV86*0.3)),1)</f>
        <v>56.4</v>
      </c>
      <c r="AG86">
        <f t="shared" si="49"/>
        <v>0</v>
      </c>
      <c r="AH86">
        <f>((EW86*0.3))</f>
        <v>6.8999999999999995</v>
      </c>
      <c r="AI86">
        <f>((EX86*0.3))</f>
        <v>2.7119999999999997</v>
      </c>
      <c r="AJ86">
        <f t="shared" si="52"/>
        <v>0</v>
      </c>
      <c r="AK86">
        <v>2435.64</v>
      </c>
      <c r="AL86">
        <v>3.76</v>
      </c>
      <c r="AM86">
        <v>2243.7399999999998</v>
      </c>
      <c r="AN86">
        <v>111.19</v>
      </c>
      <c r="AO86">
        <v>188.14</v>
      </c>
      <c r="AP86">
        <v>0</v>
      </c>
      <c r="AQ86">
        <v>23</v>
      </c>
      <c r="AR86">
        <v>9.0399999999999991</v>
      </c>
      <c r="AS86">
        <v>0</v>
      </c>
      <c r="AT86">
        <v>100</v>
      </c>
      <c r="AU86">
        <v>65</v>
      </c>
      <c r="AV86">
        <v>1</v>
      </c>
      <c r="AW86">
        <v>1</v>
      </c>
      <c r="AZ86">
        <v>1</v>
      </c>
      <c r="BA86">
        <v>1</v>
      </c>
      <c r="BB86">
        <v>1</v>
      </c>
      <c r="BC86">
        <v>1</v>
      </c>
      <c r="BD86" t="s">
        <v>3</v>
      </c>
      <c r="BE86" t="s">
        <v>3</v>
      </c>
      <c r="BF86" t="s">
        <v>3</v>
      </c>
      <c r="BG86" t="s">
        <v>3</v>
      </c>
      <c r="BH86">
        <v>0</v>
      </c>
      <c r="BI86">
        <v>2</v>
      </c>
      <c r="BJ86" t="s">
        <v>198</v>
      </c>
      <c r="BM86">
        <v>110007</v>
      </c>
      <c r="BN86">
        <v>0</v>
      </c>
      <c r="BO86" t="s">
        <v>3</v>
      </c>
      <c r="BP86">
        <v>0</v>
      </c>
      <c r="BQ86">
        <v>3</v>
      </c>
      <c r="BR86">
        <v>0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3</v>
      </c>
      <c r="BZ86">
        <v>100</v>
      </c>
      <c r="CA86">
        <v>65</v>
      </c>
      <c r="CE86">
        <v>0</v>
      </c>
      <c r="CF86">
        <v>0</v>
      </c>
      <c r="CG86">
        <v>0</v>
      </c>
      <c r="CM86">
        <v>0</v>
      </c>
      <c r="CN86" t="s">
        <v>3</v>
      </c>
      <c r="CO86">
        <v>0</v>
      </c>
      <c r="CP86">
        <f t="shared" si="53"/>
        <v>705</v>
      </c>
      <c r="CQ86">
        <f t="shared" si="54"/>
        <v>1.1000000000000001</v>
      </c>
      <c r="CR86">
        <f t="shared" si="55"/>
        <v>673.2</v>
      </c>
      <c r="CS86">
        <f t="shared" si="56"/>
        <v>33.4</v>
      </c>
      <c r="CT86">
        <f t="shared" si="57"/>
        <v>56.4</v>
      </c>
      <c r="CU86">
        <f t="shared" si="58"/>
        <v>0</v>
      </c>
      <c r="CV86">
        <f t="shared" si="59"/>
        <v>6.8999999999999995</v>
      </c>
      <c r="CW86">
        <f t="shared" si="60"/>
        <v>2.7119999999999997</v>
      </c>
      <c r="CX86">
        <f t="shared" si="61"/>
        <v>0</v>
      </c>
      <c r="CY86">
        <f t="shared" si="62"/>
        <v>86</v>
      </c>
      <c r="CZ86">
        <f t="shared" si="63"/>
        <v>55.9</v>
      </c>
      <c r="DC86" t="s">
        <v>3</v>
      </c>
      <c r="DD86" t="s">
        <v>199</v>
      </c>
      <c r="DE86" t="s">
        <v>199</v>
      </c>
      <c r="DF86" t="s">
        <v>199</v>
      </c>
      <c r="DG86" t="s">
        <v>199</v>
      </c>
      <c r="DH86" t="s">
        <v>3</v>
      </c>
      <c r="DI86" t="s">
        <v>199</v>
      </c>
      <c r="DJ86" t="s">
        <v>199</v>
      </c>
      <c r="DK86" t="s">
        <v>3</v>
      </c>
      <c r="DL86" t="s">
        <v>3</v>
      </c>
      <c r="DM86" t="s">
        <v>3</v>
      </c>
      <c r="DN86">
        <v>0</v>
      </c>
      <c r="DO86">
        <v>0</v>
      </c>
      <c r="DP86">
        <v>1</v>
      </c>
      <c r="DQ86">
        <v>1</v>
      </c>
      <c r="DU86">
        <v>1013</v>
      </c>
      <c r="DV86" t="s">
        <v>197</v>
      </c>
      <c r="DW86" t="s">
        <v>197</v>
      </c>
      <c r="DX86">
        <v>1</v>
      </c>
      <c r="EE86">
        <v>48752143</v>
      </c>
      <c r="EF86">
        <v>3</v>
      </c>
      <c r="EG86" t="s">
        <v>161</v>
      </c>
      <c r="EH86">
        <v>0</v>
      </c>
      <c r="EI86" t="s">
        <v>3</v>
      </c>
      <c r="EJ86">
        <v>2</v>
      </c>
      <c r="EK86">
        <v>110007</v>
      </c>
      <c r="EL86" t="s">
        <v>200</v>
      </c>
      <c r="EM86" t="s">
        <v>201</v>
      </c>
      <c r="EO86" t="s">
        <v>3</v>
      </c>
      <c r="EQ86">
        <v>131072</v>
      </c>
      <c r="ER86">
        <v>2435.64</v>
      </c>
      <c r="ES86">
        <v>3.76</v>
      </c>
      <c r="ET86">
        <v>2243.7399999999998</v>
      </c>
      <c r="EU86">
        <v>111.19</v>
      </c>
      <c r="EV86">
        <v>188.14</v>
      </c>
      <c r="EW86">
        <v>23</v>
      </c>
      <c r="EX86">
        <v>9.0399999999999991</v>
      </c>
      <c r="EY86">
        <v>0</v>
      </c>
      <c r="FQ86">
        <v>0</v>
      </c>
      <c r="FR86">
        <f t="shared" si="64"/>
        <v>0</v>
      </c>
      <c r="FS86">
        <v>0</v>
      </c>
      <c r="FX86">
        <v>100</v>
      </c>
      <c r="FY86">
        <v>65</v>
      </c>
      <c r="GA86" t="s">
        <v>3</v>
      </c>
      <c r="GD86">
        <v>1</v>
      </c>
      <c r="GF86">
        <v>-1948412533</v>
      </c>
      <c r="GG86">
        <v>2</v>
      </c>
      <c r="GH86">
        <v>1</v>
      </c>
      <c r="GI86">
        <v>-2</v>
      </c>
      <c r="GJ86">
        <v>0</v>
      </c>
      <c r="GK86">
        <v>0</v>
      </c>
      <c r="GL86">
        <f t="shared" si="65"/>
        <v>0</v>
      </c>
      <c r="GM86">
        <f t="shared" si="66"/>
        <v>847</v>
      </c>
      <c r="GN86">
        <f t="shared" si="67"/>
        <v>0</v>
      </c>
      <c r="GO86">
        <f t="shared" si="68"/>
        <v>847</v>
      </c>
      <c r="GP86">
        <f t="shared" si="69"/>
        <v>0</v>
      </c>
      <c r="GR86">
        <v>0</v>
      </c>
      <c r="GS86">
        <v>3</v>
      </c>
      <c r="GT86">
        <v>0</v>
      </c>
      <c r="GU86" t="s">
        <v>3</v>
      </c>
      <c r="GV86">
        <f t="shared" si="70"/>
        <v>0</v>
      </c>
      <c r="GW86">
        <v>1</v>
      </c>
      <c r="GX86">
        <f t="shared" si="71"/>
        <v>0</v>
      </c>
      <c r="HA86">
        <v>0</v>
      </c>
      <c r="HB86">
        <v>0</v>
      </c>
      <c r="HC86">
        <f t="shared" si="72"/>
        <v>0</v>
      </c>
      <c r="IK86">
        <v>0</v>
      </c>
    </row>
    <row r="87" spans="1:245" x14ac:dyDescent="0.2">
      <c r="A87">
        <v>18</v>
      </c>
      <c r="B87">
        <v>1</v>
      </c>
      <c r="C87">
        <v>52</v>
      </c>
      <c r="E87" t="s">
        <v>202</v>
      </c>
      <c r="F87" t="s">
        <v>203</v>
      </c>
      <c r="G87" t="s">
        <v>204</v>
      </c>
      <c r="H87" t="s">
        <v>179</v>
      </c>
      <c r="I87">
        <f>I86*J87</f>
        <v>965</v>
      </c>
      <c r="J87">
        <v>1000</v>
      </c>
      <c r="O87">
        <f t="shared" si="33"/>
        <v>1834</v>
      </c>
      <c r="P87">
        <f t="shared" si="34"/>
        <v>1834</v>
      </c>
      <c r="Q87">
        <f t="shared" si="35"/>
        <v>0</v>
      </c>
      <c r="R87">
        <f t="shared" si="36"/>
        <v>0</v>
      </c>
      <c r="S87">
        <f t="shared" si="37"/>
        <v>0</v>
      </c>
      <c r="T87">
        <f t="shared" si="38"/>
        <v>0</v>
      </c>
      <c r="U87">
        <f t="shared" si="39"/>
        <v>0</v>
      </c>
      <c r="V87">
        <f t="shared" si="40"/>
        <v>0</v>
      </c>
      <c r="W87">
        <f t="shared" si="41"/>
        <v>0</v>
      </c>
      <c r="X87">
        <f t="shared" si="42"/>
        <v>0</v>
      </c>
      <c r="Y87">
        <f t="shared" si="43"/>
        <v>0</v>
      </c>
      <c r="AA87">
        <v>50333811</v>
      </c>
      <c r="AB87">
        <f t="shared" si="44"/>
        <v>1.9</v>
      </c>
      <c r="AC87">
        <f t="shared" ref="AC87:AC131" si="73">ROUND((ES87),1)</f>
        <v>1.9</v>
      </c>
      <c r="AD87">
        <f t="shared" ref="AD87:AD131" si="74">ROUND((((ET87)-(EU87))+AE87),1)</f>
        <v>0</v>
      </c>
      <c r="AE87">
        <f t="shared" ref="AE87:AE131" si="75">ROUND((EU87),1)</f>
        <v>0</v>
      </c>
      <c r="AF87">
        <f t="shared" ref="AF87:AF131" si="76">ROUND((EV87),1)</f>
        <v>0</v>
      </c>
      <c r="AG87">
        <f t="shared" si="49"/>
        <v>0</v>
      </c>
      <c r="AH87">
        <f t="shared" ref="AH87:AH131" si="77">(EW87)</f>
        <v>0</v>
      </c>
      <c r="AI87">
        <f t="shared" ref="AI87:AI131" si="78">(EX87)</f>
        <v>0</v>
      </c>
      <c r="AJ87">
        <f t="shared" si="52"/>
        <v>0</v>
      </c>
      <c r="AK87">
        <v>1.85</v>
      </c>
      <c r="AL87">
        <v>1.85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100</v>
      </c>
      <c r="AU87">
        <v>65</v>
      </c>
      <c r="AV87">
        <v>1</v>
      </c>
      <c r="AW87">
        <v>1</v>
      </c>
      <c r="AZ87">
        <v>1</v>
      </c>
      <c r="BA87">
        <v>1</v>
      </c>
      <c r="BB87">
        <v>1</v>
      </c>
      <c r="BC87">
        <v>1</v>
      </c>
      <c r="BD87" t="s">
        <v>3</v>
      </c>
      <c r="BE87" t="s">
        <v>3</v>
      </c>
      <c r="BF87" t="s">
        <v>3</v>
      </c>
      <c r="BG87" t="s">
        <v>3</v>
      </c>
      <c r="BH87">
        <v>3</v>
      </c>
      <c r="BI87">
        <v>2</v>
      </c>
      <c r="BJ87" t="s">
        <v>205</v>
      </c>
      <c r="BM87">
        <v>110007</v>
      </c>
      <c r="BN87">
        <v>0</v>
      </c>
      <c r="BO87" t="s">
        <v>3</v>
      </c>
      <c r="BP87">
        <v>0</v>
      </c>
      <c r="BQ87">
        <v>3</v>
      </c>
      <c r="BR87">
        <v>0</v>
      </c>
      <c r="BS87">
        <v>1</v>
      </c>
      <c r="BT87">
        <v>1</v>
      </c>
      <c r="BU87">
        <v>1</v>
      </c>
      <c r="BV87">
        <v>1</v>
      </c>
      <c r="BW87">
        <v>1</v>
      </c>
      <c r="BX87">
        <v>1</v>
      </c>
      <c r="BY87" t="s">
        <v>3</v>
      </c>
      <c r="BZ87">
        <v>100</v>
      </c>
      <c r="CA87">
        <v>65</v>
      </c>
      <c r="CE87">
        <v>0</v>
      </c>
      <c r="CF87">
        <v>0</v>
      </c>
      <c r="CG87">
        <v>0</v>
      </c>
      <c r="CM87">
        <v>0</v>
      </c>
      <c r="CN87" t="s">
        <v>3</v>
      </c>
      <c r="CO87">
        <v>0</v>
      </c>
      <c r="CP87">
        <f t="shared" si="53"/>
        <v>1834</v>
      </c>
      <c r="CQ87">
        <f t="shared" si="54"/>
        <v>1.9</v>
      </c>
      <c r="CR87">
        <f t="shared" si="55"/>
        <v>0</v>
      </c>
      <c r="CS87">
        <f t="shared" si="56"/>
        <v>0</v>
      </c>
      <c r="CT87">
        <f t="shared" si="57"/>
        <v>0</v>
      </c>
      <c r="CU87">
        <f t="shared" si="58"/>
        <v>0</v>
      </c>
      <c r="CV87">
        <f t="shared" si="59"/>
        <v>0</v>
      </c>
      <c r="CW87">
        <f t="shared" si="60"/>
        <v>0</v>
      </c>
      <c r="CX87">
        <f t="shared" si="61"/>
        <v>0</v>
      </c>
      <c r="CY87">
        <f t="shared" si="62"/>
        <v>0</v>
      </c>
      <c r="CZ87">
        <f t="shared" si="63"/>
        <v>0</v>
      </c>
      <c r="DC87" t="s">
        <v>3</v>
      </c>
      <c r="DD87" t="s">
        <v>3</v>
      </c>
      <c r="DE87" t="s">
        <v>3</v>
      </c>
      <c r="DF87" t="s">
        <v>3</v>
      </c>
      <c r="DG87" t="s">
        <v>3</v>
      </c>
      <c r="DH87" t="s">
        <v>3</v>
      </c>
      <c r="DI87" t="s">
        <v>3</v>
      </c>
      <c r="DJ87" t="s">
        <v>3</v>
      </c>
      <c r="DK87" t="s">
        <v>3</v>
      </c>
      <c r="DL87" t="s">
        <v>3</v>
      </c>
      <c r="DM87" t="s">
        <v>3</v>
      </c>
      <c r="DN87">
        <v>0</v>
      </c>
      <c r="DO87">
        <v>0</v>
      </c>
      <c r="DP87">
        <v>1</v>
      </c>
      <c r="DQ87">
        <v>1</v>
      </c>
      <c r="DU87">
        <v>1003</v>
      </c>
      <c r="DV87" t="s">
        <v>179</v>
      </c>
      <c r="DW87" t="s">
        <v>179</v>
      </c>
      <c r="DX87">
        <v>1</v>
      </c>
      <c r="EE87">
        <v>48752143</v>
      </c>
      <c r="EF87">
        <v>3</v>
      </c>
      <c r="EG87" t="s">
        <v>161</v>
      </c>
      <c r="EH87">
        <v>0</v>
      </c>
      <c r="EI87" t="s">
        <v>3</v>
      </c>
      <c r="EJ87">
        <v>2</v>
      </c>
      <c r="EK87">
        <v>110007</v>
      </c>
      <c r="EL87" t="s">
        <v>200</v>
      </c>
      <c r="EM87" t="s">
        <v>201</v>
      </c>
      <c r="EO87" t="s">
        <v>3</v>
      </c>
      <c r="EQ87">
        <v>0</v>
      </c>
      <c r="ER87">
        <v>1.85</v>
      </c>
      <c r="ES87">
        <v>1.85</v>
      </c>
      <c r="ET87">
        <v>0</v>
      </c>
      <c r="EU87">
        <v>0</v>
      </c>
      <c r="EV87">
        <v>0</v>
      </c>
      <c r="EW87">
        <v>0</v>
      </c>
      <c r="EX87">
        <v>0</v>
      </c>
      <c r="FQ87">
        <v>0</v>
      </c>
      <c r="FR87">
        <f t="shared" si="64"/>
        <v>0</v>
      </c>
      <c r="FS87">
        <v>0</v>
      </c>
      <c r="FX87">
        <v>100</v>
      </c>
      <c r="FY87">
        <v>65</v>
      </c>
      <c r="GA87" t="s">
        <v>3</v>
      </c>
      <c r="GD87">
        <v>1</v>
      </c>
      <c r="GF87">
        <v>114904389</v>
      </c>
      <c r="GG87">
        <v>2</v>
      </c>
      <c r="GH87">
        <v>1</v>
      </c>
      <c r="GI87">
        <v>-2</v>
      </c>
      <c r="GJ87">
        <v>0</v>
      </c>
      <c r="GK87">
        <v>0</v>
      </c>
      <c r="GL87">
        <f t="shared" si="65"/>
        <v>0</v>
      </c>
      <c r="GM87">
        <f t="shared" si="66"/>
        <v>1834</v>
      </c>
      <c r="GN87">
        <f t="shared" si="67"/>
        <v>0</v>
      </c>
      <c r="GO87">
        <f t="shared" si="68"/>
        <v>1834</v>
      </c>
      <c r="GP87">
        <f t="shared" si="69"/>
        <v>0</v>
      </c>
      <c r="GR87">
        <v>0</v>
      </c>
      <c r="GS87">
        <v>3</v>
      </c>
      <c r="GT87">
        <v>0</v>
      </c>
      <c r="GU87" t="s">
        <v>3</v>
      </c>
      <c r="GV87">
        <f t="shared" si="70"/>
        <v>0</v>
      </c>
      <c r="GW87">
        <v>1</v>
      </c>
      <c r="GX87">
        <f t="shared" si="71"/>
        <v>0</v>
      </c>
      <c r="HA87">
        <v>0</v>
      </c>
      <c r="HB87">
        <v>0</v>
      </c>
      <c r="HC87">
        <f t="shared" si="72"/>
        <v>0</v>
      </c>
      <c r="IK87">
        <v>0</v>
      </c>
    </row>
    <row r="88" spans="1:245" x14ac:dyDescent="0.2">
      <c r="A88">
        <v>17</v>
      </c>
      <c r="B88">
        <v>1</v>
      </c>
      <c r="C88">
        <f>ROW(SmtRes!A56)</f>
        <v>56</v>
      </c>
      <c r="D88">
        <f>ROW(EtalonRes!A50)</f>
        <v>50</v>
      </c>
      <c r="E88" t="s">
        <v>206</v>
      </c>
      <c r="F88" t="s">
        <v>207</v>
      </c>
      <c r="G88" t="s">
        <v>208</v>
      </c>
      <c r="H88" t="s">
        <v>209</v>
      </c>
      <c r="I88">
        <f>ROUND(41/100,4)</f>
        <v>0.41</v>
      </c>
      <c r="J88">
        <v>0</v>
      </c>
      <c r="O88">
        <f t="shared" si="33"/>
        <v>981</v>
      </c>
      <c r="P88">
        <f t="shared" si="34"/>
        <v>0</v>
      </c>
      <c r="Q88">
        <f t="shared" si="35"/>
        <v>941</v>
      </c>
      <c r="R88">
        <f t="shared" si="36"/>
        <v>77</v>
      </c>
      <c r="S88">
        <f t="shared" si="37"/>
        <v>40</v>
      </c>
      <c r="T88">
        <f t="shared" si="38"/>
        <v>0</v>
      </c>
      <c r="U88">
        <f t="shared" si="39"/>
        <v>6.2319999999999993</v>
      </c>
      <c r="V88">
        <f t="shared" si="40"/>
        <v>6.8018999999999998</v>
      </c>
      <c r="W88">
        <f t="shared" si="41"/>
        <v>0</v>
      </c>
      <c r="X88">
        <f t="shared" si="42"/>
        <v>94</v>
      </c>
      <c r="Y88">
        <f t="shared" si="43"/>
        <v>44</v>
      </c>
      <c r="AA88">
        <v>50333811</v>
      </c>
      <c r="AB88">
        <f t="shared" si="44"/>
        <v>2391.1999999999998</v>
      </c>
      <c r="AC88">
        <f t="shared" si="73"/>
        <v>0</v>
      </c>
      <c r="AD88">
        <f t="shared" si="74"/>
        <v>2294.6999999999998</v>
      </c>
      <c r="AE88">
        <f t="shared" si="75"/>
        <v>188.8</v>
      </c>
      <c r="AF88">
        <f t="shared" si="76"/>
        <v>96.5</v>
      </c>
      <c r="AG88">
        <f t="shared" si="49"/>
        <v>0</v>
      </c>
      <c r="AH88">
        <f t="shared" si="77"/>
        <v>15.2</v>
      </c>
      <c r="AI88">
        <f t="shared" si="78"/>
        <v>16.59</v>
      </c>
      <c r="AJ88">
        <f t="shared" si="52"/>
        <v>0</v>
      </c>
      <c r="AK88">
        <v>2391.25</v>
      </c>
      <c r="AL88">
        <v>0</v>
      </c>
      <c r="AM88">
        <v>2294.73</v>
      </c>
      <c r="AN88">
        <v>188.79</v>
      </c>
      <c r="AO88">
        <v>96.52</v>
      </c>
      <c r="AP88">
        <v>0</v>
      </c>
      <c r="AQ88">
        <v>15.2</v>
      </c>
      <c r="AR88">
        <v>16.59</v>
      </c>
      <c r="AS88">
        <v>0</v>
      </c>
      <c r="AT88">
        <v>80</v>
      </c>
      <c r="AU88">
        <v>38</v>
      </c>
      <c r="AV88">
        <v>1</v>
      </c>
      <c r="AW88">
        <v>1</v>
      </c>
      <c r="AZ88">
        <v>1</v>
      </c>
      <c r="BA88">
        <v>1</v>
      </c>
      <c r="BB88">
        <v>1</v>
      </c>
      <c r="BC88">
        <v>1</v>
      </c>
      <c r="BD88" t="s">
        <v>3</v>
      </c>
      <c r="BE88" t="s">
        <v>3</v>
      </c>
      <c r="BF88" t="s">
        <v>3</v>
      </c>
      <c r="BG88" t="s">
        <v>3</v>
      </c>
      <c r="BH88">
        <v>0</v>
      </c>
      <c r="BI88">
        <v>1</v>
      </c>
      <c r="BJ88" t="s">
        <v>210</v>
      </c>
      <c r="BM88">
        <v>1006</v>
      </c>
      <c r="BN88">
        <v>0</v>
      </c>
      <c r="BO88" t="s">
        <v>3</v>
      </c>
      <c r="BP88">
        <v>0</v>
      </c>
      <c r="BQ88">
        <v>2</v>
      </c>
      <c r="BR88">
        <v>0</v>
      </c>
      <c r="BS88">
        <v>1</v>
      </c>
      <c r="BT88">
        <v>1</v>
      </c>
      <c r="BU88">
        <v>1</v>
      </c>
      <c r="BV88">
        <v>1</v>
      </c>
      <c r="BW88">
        <v>1</v>
      </c>
      <c r="BX88">
        <v>1</v>
      </c>
      <c r="BY88" t="s">
        <v>3</v>
      </c>
      <c r="BZ88">
        <v>80</v>
      </c>
      <c r="CA88">
        <v>45</v>
      </c>
      <c r="CE88">
        <v>0</v>
      </c>
      <c r="CF88">
        <v>0</v>
      </c>
      <c r="CG88">
        <v>0</v>
      </c>
      <c r="CM88">
        <v>0</v>
      </c>
      <c r="CN88" t="s">
        <v>3</v>
      </c>
      <c r="CO88">
        <v>0</v>
      </c>
      <c r="CP88">
        <f t="shared" si="53"/>
        <v>981</v>
      </c>
      <c r="CQ88">
        <f t="shared" si="54"/>
        <v>0</v>
      </c>
      <c r="CR88">
        <f t="shared" si="55"/>
        <v>2294.6999999999998</v>
      </c>
      <c r="CS88">
        <f t="shared" si="56"/>
        <v>188.8</v>
      </c>
      <c r="CT88">
        <f t="shared" si="57"/>
        <v>96.5</v>
      </c>
      <c r="CU88">
        <f t="shared" si="58"/>
        <v>0</v>
      </c>
      <c r="CV88">
        <f t="shared" si="59"/>
        <v>15.2</v>
      </c>
      <c r="CW88">
        <f t="shared" si="60"/>
        <v>16.59</v>
      </c>
      <c r="CX88">
        <f t="shared" si="61"/>
        <v>0</v>
      </c>
      <c r="CY88">
        <f t="shared" si="62"/>
        <v>93.6</v>
      </c>
      <c r="CZ88">
        <f t="shared" si="63"/>
        <v>44.46</v>
      </c>
      <c r="DC88" t="s">
        <v>3</v>
      </c>
      <c r="DD88" t="s">
        <v>3</v>
      </c>
      <c r="DE88" t="s">
        <v>3</v>
      </c>
      <c r="DF88" t="s">
        <v>3</v>
      </c>
      <c r="DG88" t="s">
        <v>3</v>
      </c>
      <c r="DH88" t="s">
        <v>3</v>
      </c>
      <c r="DI88" t="s">
        <v>3</v>
      </c>
      <c r="DJ88" t="s">
        <v>3</v>
      </c>
      <c r="DK88" t="s">
        <v>3</v>
      </c>
      <c r="DL88" t="s">
        <v>3</v>
      </c>
      <c r="DM88" t="s">
        <v>3</v>
      </c>
      <c r="DN88">
        <v>0</v>
      </c>
      <c r="DO88">
        <v>0</v>
      </c>
      <c r="DP88">
        <v>1</v>
      </c>
      <c r="DQ88">
        <v>1</v>
      </c>
      <c r="DU88">
        <v>1013</v>
      </c>
      <c r="DV88" t="s">
        <v>209</v>
      </c>
      <c r="DW88" t="s">
        <v>209</v>
      </c>
      <c r="DX88">
        <v>1</v>
      </c>
      <c r="EE88">
        <v>48752193</v>
      </c>
      <c r="EF88">
        <v>2</v>
      </c>
      <c r="EG88" t="s">
        <v>22</v>
      </c>
      <c r="EH88">
        <v>0</v>
      </c>
      <c r="EI88" t="s">
        <v>3</v>
      </c>
      <c r="EJ88">
        <v>1</v>
      </c>
      <c r="EK88">
        <v>1006</v>
      </c>
      <c r="EL88" t="s">
        <v>211</v>
      </c>
      <c r="EM88" t="s">
        <v>146</v>
      </c>
      <c r="EO88" t="s">
        <v>3</v>
      </c>
      <c r="EQ88">
        <v>131072</v>
      </c>
      <c r="ER88">
        <v>2391.25</v>
      </c>
      <c r="ES88">
        <v>0</v>
      </c>
      <c r="ET88">
        <v>2294.73</v>
      </c>
      <c r="EU88">
        <v>188.79</v>
      </c>
      <c r="EV88">
        <v>96.52</v>
      </c>
      <c r="EW88">
        <v>15.2</v>
      </c>
      <c r="EX88">
        <v>16.59</v>
      </c>
      <c r="EY88">
        <v>0</v>
      </c>
      <c r="FQ88">
        <v>0</v>
      </c>
      <c r="FR88">
        <f t="shared" si="64"/>
        <v>0</v>
      </c>
      <c r="FS88">
        <v>0</v>
      </c>
      <c r="FU88" t="s">
        <v>25</v>
      </c>
      <c r="FX88">
        <v>80</v>
      </c>
      <c r="FY88">
        <v>38.25</v>
      </c>
      <c r="GA88" t="s">
        <v>3</v>
      </c>
      <c r="GD88">
        <v>1</v>
      </c>
      <c r="GF88">
        <v>-839751273</v>
      </c>
      <c r="GG88">
        <v>2</v>
      </c>
      <c r="GH88">
        <v>1</v>
      </c>
      <c r="GI88">
        <v>-2</v>
      </c>
      <c r="GJ88">
        <v>0</v>
      </c>
      <c r="GK88">
        <v>0</v>
      </c>
      <c r="GL88">
        <f t="shared" si="65"/>
        <v>0</v>
      </c>
      <c r="GM88">
        <f t="shared" si="66"/>
        <v>1119</v>
      </c>
      <c r="GN88">
        <f t="shared" si="67"/>
        <v>1119</v>
      </c>
      <c r="GO88">
        <f t="shared" si="68"/>
        <v>0</v>
      </c>
      <c r="GP88">
        <f t="shared" si="69"/>
        <v>0</v>
      </c>
      <c r="GR88">
        <v>0</v>
      </c>
      <c r="GS88">
        <v>3</v>
      </c>
      <c r="GT88">
        <v>0</v>
      </c>
      <c r="GU88" t="s">
        <v>3</v>
      </c>
      <c r="GV88">
        <f t="shared" si="70"/>
        <v>0</v>
      </c>
      <c r="GW88">
        <v>1</v>
      </c>
      <c r="GX88">
        <f t="shared" si="71"/>
        <v>0</v>
      </c>
      <c r="HA88">
        <v>0</v>
      </c>
      <c r="HB88">
        <v>0</v>
      </c>
      <c r="HC88">
        <f t="shared" si="72"/>
        <v>0</v>
      </c>
      <c r="IK88">
        <v>0</v>
      </c>
    </row>
    <row r="89" spans="1:245" x14ac:dyDescent="0.2">
      <c r="A89">
        <v>17</v>
      </c>
      <c r="B89">
        <v>1</v>
      </c>
      <c r="C89">
        <f>ROW(SmtRes!A64)</f>
        <v>64</v>
      </c>
      <c r="D89">
        <f>ROW(EtalonRes!A58)</f>
        <v>58</v>
      </c>
      <c r="E89" t="s">
        <v>212</v>
      </c>
      <c r="F89" t="s">
        <v>213</v>
      </c>
      <c r="G89" t="s">
        <v>214</v>
      </c>
      <c r="H89" t="s">
        <v>215</v>
      </c>
      <c r="I89">
        <f>ROUND((0.108*41)/100,4)</f>
        <v>4.4299999999999999E-2</v>
      </c>
      <c r="J89">
        <v>0</v>
      </c>
      <c r="O89">
        <f t="shared" si="33"/>
        <v>2399</v>
      </c>
      <c r="P89">
        <f t="shared" si="34"/>
        <v>2278</v>
      </c>
      <c r="Q89">
        <f t="shared" si="35"/>
        <v>70</v>
      </c>
      <c r="R89">
        <f t="shared" si="36"/>
        <v>11</v>
      </c>
      <c r="S89">
        <f t="shared" si="37"/>
        <v>51</v>
      </c>
      <c r="T89">
        <f t="shared" si="38"/>
        <v>0</v>
      </c>
      <c r="U89">
        <f t="shared" si="39"/>
        <v>7.9740000000000002</v>
      </c>
      <c r="V89">
        <f t="shared" si="40"/>
        <v>0.7974</v>
      </c>
      <c r="W89">
        <f t="shared" si="41"/>
        <v>0</v>
      </c>
      <c r="X89">
        <f t="shared" si="42"/>
        <v>65</v>
      </c>
      <c r="Y89">
        <f t="shared" si="43"/>
        <v>34</v>
      </c>
      <c r="AA89">
        <v>50333811</v>
      </c>
      <c r="AB89">
        <f t="shared" si="44"/>
        <v>54144.7</v>
      </c>
      <c r="AC89">
        <f t="shared" si="73"/>
        <v>51415.5</v>
      </c>
      <c r="AD89">
        <f t="shared" si="74"/>
        <v>1586.2</v>
      </c>
      <c r="AE89">
        <f t="shared" si="75"/>
        <v>238.7</v>
      </c>
      <c r="AF89">
        <f t="shared" si="76"/>
        <v>1143</v>
      </c>
      <c r="AG89">
        <f t="shared" si="49"/>
        <v>0</v>
      </c>
      <c r="AH89">
        <f t="shared" si="77"/>
        <v>180</v>
      </c>
      <c r="AI89">
        <f t="shared" si="78"/>
        <v>18</v>
      </c>
      <c r="AJ89">
        <f t="shared" si="52"/>
        <v>0</v>
      </c>
      <c r="AK89">
        <v>54144.62</v>
      </c>
      <c r="AL89">
        <v>51415.49</v>
      </c>
      <c r="AM89">
        <v>1586.13</v>
      </c>
      <c r="AN89">
        <v>238.68</v>
      </c>
      <c r="AO89">
        <v>1143</v>
      </c>
      <c r="AP89">
        <v>0</v>
      </c>
      <c r="AQ89">
        <v>180</v>
      </c>
      <c r="AR89">
        <v>18</v>
      </c>
      <c r="AS89">
        <v>0</v>
      </c>
      <c r="AT89">
        <v>105</v>
      </c>
      <c r="AU89">
        <v>55</v>
      </c>
      <c r="AV89">
        <v>1</v>
      </c>
      <c r="AW89">
        <v>1</v>
      </c>
      <c r="AZ89">
        <v>1</v>
      </c>
      <c r="BA89">
        <v>1</v>
      </c>
      <c r="BB89">
        <v>1</v>
      </c>
      <c r="BC89">
        <v>1</v>
      </c>
      <c r="BD89" t="s">
        <v>3</v>
      </c>
      <c r="BE89" t="s">
        <v>3</v>
      </c>
      <c r="BF89" t="s">
        <v>3</v>
      </c>
      <c r="BG89" t="s">
        <v>3</v>
      </c>
      <c r="BH89">
        <v>0</v>
      </c>
      <c r="BI89">
        <v>1</v>
      </c>
      <c r="BJ89" t="s">
        <v>216</v>
      </c>
      <c r="BM89">
        <v>6001</v>
      </c>
      <c r="BN89">
        <v>0</v>
      </c>
      <c r="BO89" t="s">
        <v>3</v>
      </c>
      <c r="BP89">
        <v>0</v>
      </c>
      <c r="BQ89">
        <v>2</v>
      </c>
      <c r="BR89">
        <v>0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 t="s">
        <v>3</v>
      </c>
      <c r="BZ89">
        <v>105</v>
      </c>
      <c r="CA89">
        <v>65</v>
      </c>
      <c r="CE89">
        <v>0</v>
      </c>
      <c r="CF89">
        <v>0</v>
      </c>
      <c r="CG89">
        <v>0</v>
      </c>
      <c r="CM89">
        <v>0</v>
      </c>
      <c r="CN89" t="s">
        <v>3</v>
      </c>
      <c r="CO89">
        <v>0</v>
      </c>
      <c r="CP89">
        <f t="shared" si="53"/>
        <v>2399</v>
      </c>
      <c r="CQ89">
        <f t="shared" si="54"/>
        <v>51415.5</v>
      </c>
      <c r="CR89">
        <f t="shared" si="55"/>
        <v>1586.2</v>
      </c>
      <c r="CS89">
        <f t="shared" si="56"/>
        <v>238.7</v>
      </c>
      <c r="CT89">
        <f t="shared" si="57"/>
        <v>1143</v>
      </c>
      <c r="CU89">
        <f t="shared" si="58"/>
        <v>0</v>
      </c>
      <c r="CV89">
        <f t="shared" si="59"/>
        <v>180</v>
      </c>
      <c r="CW89">
        <f t="shared" si="60"/>
        <v>18</v>
      </c>
      <c r="CX89">
        <f t="shared" si="61"/>
        <v>0</v>
      </c>
      <c r="CY89">
        <f t="shared" si="62"/>
        <v>65.099999999999994</v>
      </c>
      <c r="CZ89">
        <f t="shared" si="63"/>
        <v>34.1</v>
      </c>
      <c r="DC89" t="s">
        <v>3</v>
      </c>
      <c r="DD89" t="s">
        <v>3</v>
      </c>
      <c r="DE89" t="s">
        <v>3</v>
      </c>
      <c r="DF89" t="s">
        <v>3</v>
      </c>
      <c r="DG89" t="s">
        <v>3</v>
      </c>
      <c r="DH89" t="s">
        <v>3</v>
      </c>
      <c r="DI89" t="s">
        <v>3</v>
      </c>
      <c r="DJ89" t="s">
        <v>3</v>
      </c>
      <c r="DK89" t="s">
        <v>3</v>
      </c>
      <c r="DL89" t="s">
        <v>3</v>
      </c>
      <c r="DM89" t="s">
        <v>3</v>
      </c>
      <c r="DN89">
        <v>0</v>
      </c>
      <c r="DO89">
        <v>0</v>
      </c>
      <c r="DP89">
        <v>1</v>
      </c>
      <c r="DQ89">
        <v>1</v>
      </c>
      <c r="DU89">
        <v>1013</v>
      </c>
      <c r="DV89" t="s">
        <v>215</v>
      </c>
      <c r="DW89" t="s">
        <v>215</v>
      </c>
      <c r="DX89">
        <v>1</v>
      </c>
      <c r="EE89">
        <v>48752202</v>
      </c>
      <c r="EF89">
        <v>2</v>
      </c>
      <c r="EG89" t="s">
        <v>22</v>
      </c>
      <c r="EH89">
        <v>0</v>
      </c>
      <c r="EI89" t="s">
        <v>3</v>
      </c>
      <c r="EJ89">
        <v>1</v>
      </c>
      <c r="EK89">
        <v>6001</v>
      </c>
      <c r="EL89" t="s">
        <v>217</v>
      </c>
      <c r="EM89" t="s">
        <v>218</v>
      </c>
      <c r="EO89" t="s">
        <v>3</v>
      </c>
      <c r="EQ89">
        <v>131072</v>
      </c>
      <c r="ER89">
        <v>54144.62</v>
      </c>
      <c r="ES89">
        <v>51415.49</v>
      </c>
      <c r="ET89">
        <v>1586.13</v>
      </c>
      <c r="EU89">
        <v>238.68</v>
      </c>
      <c r="EV89">
        <v>1143</v>
      </c>
      <c r="EW89">
        <v>180</v>
      </c>
      <c r="EX89">
        <v>18</v>
      </c>
      <c r="EY89">
        <v>0</v>
      </c>
      <c r="FQ89">
        <v>0</v>
      </c>
      <c r="FR89">
        <f t="shared" si="64"/>
        <v>0</v>
      </c>
      <c r="FS89">
        <v>0</v>
      </c>
      <c r="FU89" t="s">
        <v>25</v>
      </c>
      <c r="FX89">
        <v>105</v>
      </c>
      <c r="FY89">
        <v>55.25</v>
      </c>
      <c r="GA89" t="s">
        <v>3</v>
      </c>
      <c r="GD89">
        <v>1</v>
      </c>
      <c r="GF89">
        <v>289825225</v>
      </c>
      <c r="GG89">
        <v>2</v>
      </c>
      <c r="GH89">
        <v>1</v>
      </c>
      <c r="GI89">
        <v>-2</v>
      </c>
      <c r="GJ89">
        <v>0</v>
      </c>
      <c r="GK89">
        <v>0</v>
      </c>
      <c r="GL89">
        <f t="shared" si="65"/>
        <v>0</v>
      </c>
      <c r="GM89">
        <f t="shared" si="66"/>
        <v>2498</v>
      </c>
      <c r="GN89">
        <f t="shared" si="67"/>
        <v>2498</v>
      </c>
      <c r="GO89">
        <f t="shared" si="68"/>
        <v>0</v>
      </c>
      <c r="GP89">
        <f t="shared" si="69"/>
        <v>0</v>
      </c>
      <c r="GR89">
        <v>0</v>
      </c>
      <c r="GS89">
        <v>3</v>
      </c>
      <c r="GT89">
        <v>0</v>
      </c>
      <c r="GU89" t="s">
        <v>3</v>
      </c>
      <c r="GV89">
        <f t="shared" si="70"/>
        <v>0</v>
      </c>
      <c r="GW89">
        <v>1</v>
      </c>
      <c r="GX89">
        <f t="shared" si="71"/>
        <v>0</v>
      </c>
      <c r="HA89">
        <v>0</v>
      </c>
      <c r="HB89">
        <v>0</v>
      </c>
      <c r="HC89">
        <f t="shared" si="72"/>
        <v>0</v>
      </c>
      <c r="IK89">
        <v>0</v>
      </c>
    </row>
    <row r="90" spans="1:245" x14ac:dyDescent="0.2">
      <c r="A90">
        <v>17</v>
      </c>
      <c r="B90">
        <v>1</v>
      </c>
      <c r="C90">
        <f>ROW(SmtRes!A71)</f>
        <v>71</v>
      </c>
      <c r="D90">
        <f>ROW(EtalonRes!A65)</f>
        <v>65</v>
      </c>
      <c r="E90" t="s">
        <v>219</v>
      </c>
      <c r="F90" t="s">
        <v>220</v>
      </c>
      <c r="G90" t="s">
        <v>221</v>
      </c>
      <c r="H90" t="s">
        <v>222</v>
      </c>
      <c r="I90">
        <f>ROUND(0.014*41,4)</f>
        <v>0.57399999999999995</v>
      </c>
      <c r="J90">
        <v>0</v>
      </c>
      <c r="O90">
        <f t="shared" si="33"/>
        <v>134</v>
      </c>
      <c r="P90">
        <f t="shared" si="34"/>
        <v>92</v>
      </c>
      <c r="Q90">
        <f t="shared" si="35"/>
        <v>33</v>
      </c>
      <c r="R90">
        <f t="shared" si="36"/>
        <v>3</v>
      </c>
      <c r="S90">
        <f t="shared" si="37"/>
        <v>9</v>
      </c>
      <c r="T90">
        <f t="shared" si="38"/>
        <v>0</v>
      </c>
      <c r="U90">
        <f t="shared" si="39"/>
        <v>1.3775999999999999</v>
      </c>
      <c r="V90">
        <f t="shared" si="40"/>
        <v>0.30996000000000001</v>
      </c>
      <c r="W90">
        <f t="shared" si="41"/>
        <v>0</v>
      </c>
      <c r="X90">
        <f t="shared" si="42"/>
        <v>15</v>
      </c>
      <c r="Y90">
        <f t="shared" si="43"/>
        <v>8</v>
      </c>
      <c r="AA90">
        <v>50333811</v>
      </c>
      <c r="AB90">
        <f t="shared" si="44"/>
        <v>234.5</v>
      </c>
      <c r="AC90">
        <f t="shared" si="73"/>
        <v>160.19999999999999</v>
      </c>
      <c r="AD90">
        <f t="shared" si="74"/>
        <v>58.3</v>
      </c>
      <c r="AE90">
        <f t="shared" si="75"/>
        <v>5.5</v>
      </c>
      <c r="AF90">
        <f t="shared" si="76"/>
        <v>16</v>
      </c>
      <c r="AG90">
        <f t="shared" si="49"/>
        <v>0</v>
      </c>
      <c r="AH90">
        <f t="shared" si="77"/>
        <v>2.4</v>
      </c>
      <c r="AI90">
        <f t="shared" si="78"/>
        <v>0.54</v>
      </c>
      <c r="AJ90">
        <f t="shared" si="52"/>
        <v>0</v>
      </c>
      <c r="AK90">
        <v>234.39</v>
      </c>
      <c r="AL90">
        <v>160.16999999999999</v>
      </c>
      <c r="AM90">
        <v>58.26</v>
      </c>
      <c r="AN90">
        <v>5.45</v>
      </c>
      <c r="AO90">
        <v>15.96</v>
      </c>
      <c r="AP90">
        <v>0</v>
      </c>
      <c r="AQ90">
        <v>2.4</v>
      </c>
      <c r="AR90">
        <v>0.54</v>
      </c>
      <c r="AS90">
        <v>0</v>
      </c>
      <c r="AT90">
        <v>122</v>
      </c>
      <c r="AU90">
        <v>68</v>
      </c>
      <c r="AV90">
        <v>1</v>
      </c>
      <c r="AW90">
        <v>1</v>
      </c>
      <c r="AZ90">
        <v>1</v>
      </c>
      <c r="BA90">
        <v>1</v>
      </c>
      <c r="BB90">
        <v>1</v>
      </c>
      <c r="BC90">
        <v>1</v>
      </c>
      <c r="BD90" t="s">
        <v>3</v>
      </c>
      <c r="BE90" t="s">
        <v>3</v>
      </c>
      <c r="BF90" t="s">
        <v>3</v>
      </c>
      <c r="BG90" t="s">
        <v>3</v>
      </c>
      <c r="BH90">
        <v>0</v>
      </c>
      <c r="BI90">
        <v>1</v>
      </c>
      <c r="BJ90" t="s">
        <v>223</v>
      </c>
      <c r="BM90">
        <v>8001</v>
      </c>
      <c r="BN90">
        <v>0</v>
      </c>
      <c r="BO90" t="s">
        <v>3</v>
      </c>
      <c r="BP90">
        <v>0</v>
      </c>
      <c r="BQ90">
        <v>2</v>
      </c>
      <c r="BR90">
        <v>0</v>
      </c>
      <c r="BS90">
        <v>1</v>
      </c>
      <c r="BT90">
        <v>1</v>
      </c>
      <c r="BU90">
        <v>1</v>
      </c>
      <c r="BV90">
        <v>1</v>
      </c>
      <c r="BW90">
        <v>1</v>
      </c>
      <c r="BX90">
        <v>1</v>
      </c>
      <c r="BY90" t="s">
        <v>3</v>
      </c>
      <c r="BZ90">
        <v>122</v>
      </c>
      <c r="CA90">
        <v>80</v>
      </c>
      <c r="CE90">
        <v>0</v>
      </c>
      <c r="CF90">
        <v>0</v>
      </c>
      <c r="CG90">
        <v>0</v>
      </c>
      <c r="CM90">
        <v>0</v>
      </c>
      <c r="CN90" t="s">
        <v>3</v>
      </c>
      <c r="CO90">
        <v>0</v>
      </c>
      <c r="CP90">
        <f t="shared" si="53"/>
        <v>134</v>
      </c>
      <c r="CQ90">
        <f t="shared" si="54"/>
        <v>160.19999999999999</v>
      </c>
      <c r="CR90">
        <f t="shared" si="55"/>
        <v>58.3</v>
      </c>
      <c r="CS90">
        <f t="shared" si="56"/>
        <v>5.5</v>
      </c>
      <c r="CT90">
        <f t="shared" si="57"/>
        <v>16</v>
      </c>
      <c r="CU90">
        <f t="shared" si="58"/>
        <v>0</v>
      </c>
      <c r="CV90">
        <f t="shared" si="59"/>
        <v>2.4</v>
      </c>
      <c r="CW90">
        <f t="shared" si="60"/>
        <v>0.54</v>
      </c>
      <c r="CX90">
        <f t="shared" si="61"/>
        <v>0</v>
      </c>
      <c r="CY90">
        <f t="shared" si="62"/>
        <v>14.64</v>
      </c>
      <c r="CZ90">
        <f t="shared" si="63"/>
        <v>8.16</v>
      </c>
      <c r="DC90" t="s">
        <v>3</v>
      </c>
      <c r="DD90" t="s">
        <v>3</v>
      </c>
      <c r="DE90" t="s">
        <v>3</v>
      </c>
      <c r="DF90" t="s">
        <v>3</v>
      </c>
      <c r="DG90" t="s">
        <v>3</v>
      </c>
      <c r="DH90" t="s">
        <v>3</v>
      </c>
      <c r="DI90" t="s">
        <v>3</v>
      </c>
      <c r="DJ90" t="s">
        <v>3</v>
      </c>
      <c r="DK90" t="s">
        <v>3</v>
      </c>
      <c r="DL90" t="s">
        <v>3</v>
      </c>
      <c r="DM90" t="s">
        <v>3</v>
      </c>
      <c r="DN90">
        <v>0</v>
      </c>
      <c r="DO90">
        <v>0</v>
      </c>
      <c r="DP90">
        <v>1</v>
      </c>
      <c r="DQ90">
        <v>1</v>
      </c>
      <c r="DU90">
        <v>1013</v>
      </c>
      <c r="DV90" t="s">
        <v>222</v>
      </c>
      <c r="DW90" t="s">
        <v>222</v>
      </c>
      <c r="DX90">
        <v>1</v>
      </c>
      <c r="EE90">
        <v>48752213</v>
      </c>
      <c r="EF90">
        <v>2</v>
      </c>
      <c r="EG90" t="s">
        <v>22</v>
      </c>
      <c r="EH90">
        <v>0</v>
      </c>
      <c r="EI90" t="s">
        <v>3</v>
      </c>
      <c r="EJ90">
        <v>1</v>
      </c>
      <c r="EK90">
        <v>8001</v>
      </c>
      <c r="EL90" t="s">
        <v>224</v>
      </c>
      <c r="EM90" t="s">
        <v>225</v>
      </c>
      <c r="EO90" t="s">
        <v>3</v>
      </c>
      <c r="EQ90">
        <v>0</v>
      </c>
      <c r="ER90">
        <v>234.39</v>
      </c>
      <c r="ES90">
        <v>160.16999999999999</v>
      </c>
      <c r="ET90">
        <v>58.26</v>
      </c>
      <c r="EU90">
        <v>5.45</v>
      </c>
      <c r="EV90">
        <v>15.96</v>
      </c>
      <c r="EW90">
        <v>2.4</v>
      </c>
      <c r="EX90">
        <v>0.54</v>
      </c>
      <c r="EY90">
        <v>0</v>
      </c>
      <c r="FQ90">
        <v>0</v>
      </c>
      <c r="FR90">
        <f t="shared" si="64"/>
        <v>0</v>
      </c>
      <c r="FS90">
        <v>0</v>
      </c>
      <c r="FU90" t="s">
        <v>25</v>
      </c>
      <c r="FX90">
        <v>122</v>
      </c>
      <c r="FY90">
        <v>68</v>
      </c>
      <c r="GA90" t="s">
        <v>3</v>
      </c>
      <c r="GD90">
        <v>1</v>
      </c>
      <c r="GF90">
        <v>-122420020</v>
      </c>
      <c r="GG90">
        <v>2</v>
      </c>
      <c r="GH90">
        <v>1</v>
      </c>
      <c r="GI90">
        <v>-2</v>
      </c>
      <c r="GJ90">
        <v>0</v>
      </c>
      <c r="GK90">
        <v>0</v>
      </c>
      <c r="GL90">
        <f t="shared" si="65"/>
        <v>0</v>
      </c>
      <c r="GM90">
        <f t="shared" si="66"/>
        <v>157</v>
      </c>
      <c r="GN90">
        <f t="shared" si="67"/>
        <v>157</v>
      </c>
      <c r="GO90">
        <f t="shared" si="68"/>
        <v>0</v>
      </c>
      <c r="GP90">
        <f t="shared" si="69"/>
        <v>0</v>
      </c>
      <c r="GR90">
        <v>0</v>
      </c>
      <c r="GS90">
        <v>3</v>
      </c>
      <c r="GT90">
        <v>0</v>
      </c>
      <c r="GU90" t="s">
        <v>3</v>
      </c>
      <c r="GV90">
        <f t="shared" si="70"/>
        <v>0</v>
      </c>
      <c r="GW90">
        <v>1</v>
      </c>
      <c r="GX90">
        <f t="shared" si="71"/>
        <v>0</v>
      </c>
      <c r="HA90">
        <v>0</v>
      </c>
      <c r="HB90">
        <v>0</v>
      </c>
      <c r="HC90">
        <f t="shared" si="72"/>
        <v>0</v>
      </c>
      <c r="IK90">
        <v>0</v>
      </c>
    </row>
    <row r="91" spans="1:245" x14ac:dyDescent="0.2">
      <c r="A91">
        <v>17</v>
      </c>
      <c r="B91">
        <v>1</v>
      </c>
      <c r="C91">
        <f>ROW(SmtRes!A72)</f>
        <v>72</v>
      </c>
      <c r="D91">
        <f>ROW(EtalonRes!A66)</f>
        <v>66</v>
      </c>
      <c r="E91" t="s">
        <v>226</v>
      </c>
      <c r="F91" t="s">
        <v>227</v>
      </c>
      <c r="G91" t="s">
        <v>228</v>
      </c>
      <c r="H91" t="s">
        <v>229</v>
      </c>
      <c r="I91">
        <f>ROUND((0.012*23+0.036*18)/100,4)</f>
        <v>9.1999999999999998E-3</v>
      </c>
      <c r="J91">
        <v>0</v>
      </c>
      <c r="O91">
        <f t="shared" si="33"/>
        <v>5</v>
      </c>
      <c r="P91">
        <f t="shared" si="34"/>
        <v>0</v>
      </c>
      <c r="Q91">
        <f t="shared" si="35"/>
        <v>0</v>
      </c>
      <c r="R91">
        <f t="shared" si="36"/>
        <v>0</v>
      </c>
      <c r="S91">
        <f t="shared" si="37"/>
        <v>5</v>
      </c>
      <c r="T91">
        <f t="shared" si="38"/>
        <v>0</v>
      </c>
      <c r="U91">
        <f t="shared" si="39"/>
        <v>0.81420000000000003</v>
      </c>
      <c r="V91">
        <f t="shared" si="40"/>
        <v>0</v>
      </c>
      <c r="W91">
        <f t="shared" si="41"/>
        <v>0</v>
      </c>
      <c r="X91">
        <f t="shared" si="42"/>
        <v>4</v>
      </c>
      <c r="Y91">
        <f t="shared" si="43"/>
        <v>2</v>
      </c>
      <c r="AA91">
        <v>50333811</v>
      </c>
      <c r="AB91">
        <f t="shared" si="44"/>
        <v>539.9</v>
      </c>
      <c r="AC91">
        <f t="shared" si="73"/>
        <v>0</v>
      </c>
      <c r="AD91">
        <f t="shared" si="74"/>
        <v>0</v>
      </c>
      <c r="AE91">
        <f t="shared" si="75"/>
        <v>0</v>
      </c>
      <c r="AF91">
        <f t="shared" si="76"/>
        <v>539.9</v>
      </c>
      <c r="AG91">
        <f t="shared" si="49"/>
        <v>0</v>
      </c>
      <c r="AH91">
        <f t="shared" si="77"/>
        <v>88.5</v>
      </c>
      <c r="AI91">
        <f t="shared" si="78"/>
        <v>0</v>
      </c>
      <c r="AJ91">
        <f t="shared" si="52"/>
        <v>0</v>
      </c>
      <c r="AK91">
        <v>539.85</v>
      </c>
      <c r="AL91">
        <v>0</v>
      </c>
      <c r="AM91">
        <v>0</v>
      </c>
      <c r="AN91">
        <v>0</v>
      </c>
      <c r="AO91">
        <v>539.85</v>
      </c>
      <c r="AP91">
        <v>0</v>
      </c>
      <c r="AQ91">
        <v>88.5</v>
      </c>
      <c r="AR91">
        <v>0</v>
      </c>
      <c r="AS91">
        <v>0</v>
      </c>
      <c r="AT91">
        <v>80</v>
      </c>
      <c r="AU91">
        <v>38</v>
      </c>
      <c r="AV91">
        <v>1</v>
      </c>
      <c r="AW91">
        <v>1</v>
      </c>
      <c r="AZ91">
        <v>1</v>
      </c>
      <c r="BA91">
        <v>1</v>
      </c>
      <c r="BB91">
        <v>1</v>
      </c>
      <c r="BC91">
        <v>1</v>
      </c>
      <c r="BD91" t="s">
        <v>3</v>
      </c>
      <c r="BE91" t="s">
        <v>3</v>
      </c>
      <c r="BF91" t="s">
        <v>3</v>
      </c>
      <c r="BG91" t="s">
        <v>3</v>
      </c>
      <c r="BH91">
        <v>0</v>
      </c>
      <c r="BI91">
        <v>1</v>
      </c>
      <c r="BJ91" t="s">
        <v>230</v>
      </c>
      <c r="BM91">
        <v>1003</v>
      </c>
      <c r="BN91">
        <v>0</v>
      </c>
      <c r="BO91" t="s">
        <v>3</v>
      </c>
      <c r="BP91">
        <v>0</v>
      </c>
      <c r="BQ91">
        <v>2</v>
      </c>
      <c r="BR91">
        <v>0</v>
      </c>
      <c r="BS91">
        <v>1</v>
      </c>
      <c r="BT91">
        <v>1</v>
      </c>
      <c r="BU91">
        <v>1</v>
      </c>
      <c r="BV91">
        <v>1</v>
      </c>
      <c r="BW91">
        <v>1</v>
      </c>
      <c r="BX91">
        <v>1</v>
      </c>
      <c r="BY91" t="s">
        <v>3</v>
      </c>
      <c r="BZ91">
        <v>80</v>
      </c>
      <c r="CA91">
        <v>45</v>
      </c>
      <c r="CE91">
        <v>0</v>
      </c>
      <c r="CF91">
        <v>0</v>
      </c>
      <c r="CG91">
        <v>0</v>
      </c>
      <c r="CM91">
        <v>0</v>
      </c>
      <c r="CN91" t="s">
        <v>3</v>
      </c>
      <c r="CO91">
        <v>0</v>
      </c>
      <c r="CP91">
        <f t="shared" si="53"/>
        <v>5</v>
      </c>
      <c r="CQ91">
        <f t="shared" si="54"/>
        <v>0</v>
      </c>
      <c r="CR91">
        <f t="shared" si="55"/>
        <v>0</v>
      </c>
      <c r="CS91">
        <f t="shared" si="56"/>
        <v>0</v>
      </c>
      <c r="CT91">
        <f t="shared" si="57"/>
        <v>539.9</v>
      </c>
      <c r="CU91">
        <f t="shared" si="58"/>
        <v>0</v>
      </c>
      <c r="CV91">
        <f t="shared" si="59"/>
        <v>88.5</v>
      </c>
      <c r="CW91">
        <f t="shared" si="60"/>
        <v>0</v>
      </c>
      <c r="CX91">
        <f t="shared" si="61"/>
        <v>0</v>
      </c>
      <c r="CY91">
        <f t="shared" si="62"/>
        <v>4</v>
      </c>
      <c r="CZ91">
        <f t="shared" si="63"/>
        <v>1.9</v>
      </c>
      <c r="DC91" t="s">
        <v>3</v>
      </c>
      <c r="DD91" t="s">
        <v>3</v>
      </c>
      <c r="DE91" t="s">
        <v>3</v>
      </c>
      <c r="DF91" t="s">
        <v>3</v>
      </c>
      <c r="DG91" t="s">
        <v>3</v>
      </c>
      <c r="DH91" t="s">
        <v>3</v>
      </c>
      <c r="DI91" t="s">
        <v>3</v>
      </c>
      <c r="DJ91" t="s">
        <v>3</v>
      </c>
      <c r="DK91" t="s">
        <v>3</v>
      </c>
      <c r="DL91" t="s">
        <v>3</v>
      </c>
      <c r="DM91" t="s">
        <v>3</v>
      </c>
      <c r="DN91">
        <v>0</v>
      </c>
      <c r="DO91">
        <v>0</v>
      </c>
      <c r="DP91">
        <v>1</v>
      </c>
      <c r="DQ91">
        <v>1</v>
      </c>
      <c r="DU91">
        <v>1013</v>
      </c>
      <c r="DV91" t="s">
        <v>229</v>
      </c>
      <c r="DW91" t="s">
        <v>229</v>
      </c>
      <c r="DX91">
        <v>1</v>
      </c>
      <c r="EE91">
        <v>48752191</v>
      </c>
      <c r="EF91">
        <v>2</v>
      </c>
      <c r="EG91" t="s">
        <v>22</v>
      </c>
      <c r="EH91">
        <v>0</v>
      </c>
      <c r="EI91" t="s">
        <v>3</v>
      </c>
      <c r="EJ91">
        <v>1</v>
      </c>
      <c r="EK91">
        <v>1003</v>
      </c>
      <c r="EL91" t="s">
        <v>231</v>
      </c>
      <c r="EM91" t="s">
        <v>146</v>
      </c>
      <c r="EO91" t="s">
        <v>3</v>
      </c>
      <c r="EQ91">
        <v>0</v>
      </c>
      <c r="ER91">
        <v>539.85</v>
      </c>
      <c r="ES91">
        <v>0</v>
      </c>
      <c r="ET91">
        <v>0</v>
      </c>
      <c r="EU91">
        <v>0</v>
      </c>
      <c r="EV91">
        <v>539.85</v>
      </c>
      <c r="EW91">
        <v>88.5</v>
      </c>
      <c r="EX91">
        <v>0</v>
      </c>
      <c r="EY91">
        <v>0</v>
      </c>
      <c r="FQ91">
        <v>0</v>
      </c>
      <c r="FR91">
        <f t="shared" si="64"/>
        <v>0</v>
      </c>
      <c r="FS91">
        <v>0</v>
      </c>
      <c r="FU91" t="s">
        <v>25</v>
      </c>
      <c r="FX91">
        <v>80</v>
      </c>
      <c r="FY91">
        <v>38.25</v>
      </c>
      <c r="GA91" t="s">
        <v>3</v>
      </c>
      <c r="GD91">
        <v>1</v>
      </c>
      <c r="GF91">
        <v>-574956848</v>
      </c>
      <c r="GG91">
        <v>2</v>
      </c>
      <c r="GH91">
        <v>1</v>
      </c>
      <c r="GI91">
        <v>-2</v>
      </c>
      <c r="GJ91">
        <v>0</v>
      </c>
      <c r="GK91">
        <v>0</v>
      </c>
      <c r="GL91">
        <f t="shared" si="65"/>
        <v>0</v>
      </c>
      <c r="GM91">
        <f t="shared" si="66"/>
        <v>11</v>
      </c>
      <c r="GN91">
        <f t="shared" si="67"/>
        <v>11</v>
      </c>
      <c r="GO91">
        <f t="shared" si="68"/>
        <v>0</v>
      </c>
      <c r="GP91">
        <f t="shared" si="69"/>
        <v>0</v>
      </c>
      <c r="GR91">
        <v>0</v>
      </c>
      <c r="GS91">
        <v>3</v>
      </c>
      <c r="GT91">
        <v>0</v>
      </c>
      <c r="GU91" t="s">
        <v>3</v>
      </c>
      <c r="GV91">
        <f t="shared" si="70"/>
        <v>0</v>
      </c>
      <c r="GW91">
        <v>1</v>
      </c>
      <c r="GX91">
        <f t="shared" si="71"/>
        <v>0</v>
      </c>
      <c r="HA91">
        <v>0</v>
      </c>
      <c r="HB91">
        <v>0</v>
      </c>
      <c r="HC91">
        <f t="shared" si="72"/>
        <v>0</v>
      </c>
      <c r="IK91">
        <v>0</v>
      </c>
    </row>
    <row r="92" spans="1:245" x14ac:dyDescent="0.2">
      <c r="A92">
        <v>17</v>
      </c>
      <c r="B92">
        <v>1</v>
      </c>
      <c r="C92">
        <f>ROW(SmtRes!A77)</f>
        <v>77</v>
      </c>
      <c r="D92">
        <f>ROW(EtalonRes!A71)</f>
        <v>71</v>
      </c>
      <c r="E92" t="s">
        <v>232</v>
      </c>
      <c r="F92" t="s">
        <v>233</v>
      </c>
      <c r="G92" t="s">
        <v>234</v>
      </c>
      <c r="H92" t="s">
        <v>235</v>
      </c>
      <c r="I92">
        <v>0.41</v>
      </c>
      <c r="J92">
        <v>0</v>
      </c>
      <c r="O92">
        <f t="shared" si="33"/>
        <v>2824</v>
      </c>
      <c r="P92">
        <f t="shared" si="34"/>
        <v>2619</v>
      </c>
      <c r="Q92">
        <f t="shared" si="35"/>
        <v>14</v>
      </c>
      <c r="R92">
        <f t="shared" si="36"/>
        <v>1</v>
      </c>
      <c r="S92">
        <f t="shared" si="37"/>
        <v>191</v>
      </c>
      <c r="T92">
        <f t="shared" si="38"/>
        <v>0</v>
      </c>
      <c r="U92">
        <f t="shared" si="39"/>
        <v>25.920199999999998</v>
      </c>
      <c r="V92">
        <f t="shared" si="40"/>
        <v>6.1499999999999992E-2</v>
      </c>
      <c r="W92">
        <f t="shared" si="41"/>
        <v>0</v>
      </c>
      <c r="X92">
        <f t="shared" si="42"/>
        <v>202</v>
      </c>
      <c r="Y92">
        <f t="shared" si="43"/>
        <v>106</v>
      </c>
      <c r="AA92">
        <v>50333811</v>
      </c>
      <c r="AB92">
        <f t="shared" si="44"/>
        <v>6888.5</v>
      </c>
      <c r="AC92">
        <f t="shared" si="73"/>
        <v>6386.9</v>
      </c>
      <c r="AD92">
        <f t="shared" si="74"/>
        <v>35</v>
      </c>
      <c r="AE92">
        <f t="shared" si="75"/>
        <v>2</v>
      </c>
      <c r="AF92">
        <f t="shared" si="76"/>
        <v>466.6</v>
      </c>
      <c r="AG92">
        <f t="shared" si="49"/>
        <v>0</v>
      </c>
      <c r="AH92">
        <f t="shared" si="77"/>
        <v>63.22</v>
      </c>
      <c r="AI92">
        <f t="shared" si="78"/>
        <v>0.15</v>
      </c>
      <c r="AJ92">
        <f t="shared" si="52"/>
        <v>0</v>
      </c>
      <c r="AK92">
        <v>6888.44</v>
      </c>
      <c r="AL92">
        <v>6386.94</v>
      </c>
      <c r="AM92">
        <v>34.94</v>
      </c>
      <c r="AN92">
        <v>1.99</v>
      </c>
      <c r="AO92">
        <v>466.56</v>
      </c>
      <c r="AP92">
        <v>0</v>
      </c>
      <c r="AQ92">
        <v>63.22</v>
      </c>
      <c r="AR92">
        <v>0.15</v>
      </c>
      <c r="AS92">
        <v>0</v>
      </c>
      <c r="AT92">
        <v>105</v>
      </c>
      <c r="AU92">
        <v>55</v>
      </c>
      <c r="AV92">
        <v>1</v>
      </c>
      <c r="AW92">
        <v>1</v>
      </c>
      <c r="AZ92">
        <v>1</v>
      </c>
      <c r="BA92">
        <v>1</v>
      </c>
      <c r="BB92">
        <v>1</v>
      </c>
      <c r="BC92">
        <v>1</v>
      </c>
      <c r="BD92" t="s">
        <v>3</v>
      </c>
      <c r="BE92" t="s">
        <v>3</v>
      </c>
      <c r="BF92" t="s">
        <v>3</v>
      </c>
      <c r="BG92" t="s">
        <v>3</v>
      </c>
      <c r="BH92">
        <v>0</v>
      </c>
      <c r="BI92">
        <v>1</v>
      </c>
      <c r="BJ92" t="s">
        <v>236</v>
      </c>
      <c r="BM92">
        <v>6001</v>
      </c>
      <c r="BN92">
        <v>0</v>
      </c>
      <c r="BO92" t="s">
        <v>3</v>
      </c>
      <c r="BP92">
        <v>0</v>
      </c>
      <c r="BQ92">
        <v>2</v>
      </c>
      <c r="BR92">
        <v>0</v>
      </c>
      <c r="BS92">
        <v>1</v>
      </c>
      <c r="BT92">
        <v>1</v>
      </c>
      <c r="BU92">
        <v>1</v>
      </c>
      <c r="BV92">
        <v>1</v>
      </c>
      <c r="BW92">
        <v>1</v>
      </c>
      <c r="BX92">
        <v>1</v>
      </c>
      <c r="BY92" t="s">
        <v>3</v>
      </c>
      <c r="BZ92">
        <v>105</v>
      </c>
      <c r="CA92">
        <v>65</v>
      </c>
      <c r="CE92">
        <v>0</v>
      </c>
      <c r="CF92">
        <v>0</v>
      </c>
      <c r="CG92">
        <v>0</v>
      </c>
      <c r="CM92">
        <v>0</v>
      </c>
      <c r="CN92" t="s">
        <v>3</v>
      </c>
      <c r="CO92">
        <v>0</v>
      </c>
      <c r="CP92">
        <f t="shared" si="53"/>
        <v>2824</v>
      </c>
      <c r="CQ92">
        <f t="shared" si="54"/>
        <v>6386.9</v>
      </c>
      <c r="CR92">
        <f t="shared" si="55"/>
        <v>35</v>
      </c>
      <c r="CS92">
        <f t="shared" si="56"/>
        <v>2</v>
      </c>
      <c r="CT92">
        <f t="shared" si="57"/>
        <v>466.6</v>
      </c>
      <c r="CU92">
        <f t="shared" si="58"/>
        <v>0</v>
      </c>
      <c r="CV92">
        <f t="shared" si="59"/>
        <v>63.22</v>
      </c>
      <c r="CW92">
        <f t="shared" si="60"/>
        <v>0.15</v>
      </c>
      <c r="CX92">
        <f t="shared" si="61"/>
        <v>0</v>
      </c>
      <c r="CY92">
        <f t="shared" si="62"/>
        <v>201.6</v>
      </c>
      <c r="CZ92">
        <f t="shared" si="63"/>
        <v>105.6</v>
      </c>
      <c r="DC92" t="s">
        <v>3</v>
      </c>
      <c r="DD92" t="s">
        <v>3</v>
      </c>
      <c r="DE92" t="s">
        <v>3</v>
      </c>
      <c r="DF92" t="s">
        <v>3</v>
      </c>
      <c r="DG92" t="s">
        <v>3</v>
      </c>
      <c r="DH92" t="s">
        <v>3</v>
      </c>
      <c r="DI92" t="s">
        <v>3</v>
      </c>
      <c r="DJ92" t="s">
        <v>3</v>
      </c>
      <c r="DK92" t="s">
        <v>3</v>
      </c>
      <c r="DL92" t="s">
        <v>3</v>
      </c>
      <c r="DM92" t="s">
        <v>3</v>
      </c>
      <c r="DN92">
        <v>0</v>
      </c>
      <c r="DO92">
        <v>0</v>
      </c>
      <c r="DP92">
        <v>1</v>
      </c>
      <c r="DQ92">
        <v>1</v>
      </c>
      <c r="DU92">
        <v>1013</v>
      </c>
      <c r="DV92" t="s">
        <v>235</v>
      </c>
      <c r="DW92" t="s">
        <v>235</v>
      </c>
      <c r="DX92">
        <v>1</v>
      </c>
      <c r="EE92">
        <v>48752202</v>
      </c>
      <c r="EF92">
        <v>2</v>
      </c>
      <c r="EG92" t="s">
        <v>22</v>
      </c>
      <c r="EH92">
        <v>0</v>
      </c>
      <c r="EI92" t="s">
        <v>3</v>
      </c>
      <c r="EJ92">
        <v>1</v>
      </c>
      <c r="EK92">
        <v>6001</v>
      </c>
      <c r="EL92" t="s">
        <v>217</v>
      </c>
      <c r="EM92" t="s">
        <v>218</v>
      </c>
      <c r="EO92" t="s">
        <v>3</v>
      </c>
      <c r="EQ92">
        <v>0</v>
      </c>
      <c r="ER92">
        <v>6888.44</v>
      </c>
      <c r="ES92">
        <v>6386.94</v>
      </c>
      <c r="ET92">
        <v>34.94</v>
      </c>
      <c r="EU92">
        <v>1.99</v>
      </c>
      <c r="EV92">
        <v>466.56</v>
      </c>
      <c r="EW92">
        <v>63.22</v>
      </c>
      <c r="EX92">
        <v>0.15</v>
      </c>
      <c r="EY92">
        <v>0</v>
      </c>
      <c r="FQ92">
        <v>0</v>
      </c>
      <c r="FR92">
        <f t="shared" si="64"/>
        <v>0</v>
      </c>
      <c r="FS92">
        <v>0</v>
      </c>
      <c r="FU92" t="s">
        <v>25</v>
      </c>
      <c r="FX92">
        <v>105</v>
      </c>
      <c r="FY92">
        <v>55.25</v>
      </c>
      <c r="GA92" t="s">
        <v>3</v>
      </c>
      <c r="GD92">
        <v>1</v>
      </c>
      <c r="GF92">
        <v>-481465223</v>
      </c>
      <c r="GG92">
        <v>2</v>
      </c>
      <c r="GH92">
        <v>1</v>
      </c>
      <c r="GI92">
        <v>-2</v>
      </c>
      <c r="GJ92">
        <v>0</v>
      </c>
      <c r="GK92">
        <v>0</v>
      </c>
      <c r="GL92">
        <f t="shared" si="65"/>
        <v>0</v>
      </c>
      <c r="GM92">
        <f t="shared" si="66"/>
        <v>3132</v>
      </c>
      <c r="GN92">
        <f t="shared" si="67"/>
        <v>3132</v>
      </c>
      <c r="GO92">
        <f t="shared" si="68"/>
        <v>0</v>
      </c>
      <c r="GP92">
        <f t="shared" si="69"/>
        <v>0</v>
      </c>
      <c r="GR92">
        <v>0</v>
      </c>
      <c r="GS92">
        <v>3</v>
      </c>
      <c r="GT92">
        <v>0</v>
      </c>
      <c r="GU92" t="s">
        <v>3</v>
      </c>
      <c r="GV92">
        <f t="shared" si="70"/>
        <v>0</v>
      </c>
      <c r="GW92">
        <v>1</v>
      </c>
      <c r="GX92">
        <f t="shared" si="71"/>
        <v>0</v>
      </c>
      <c r="HA92">
        <v>0</v>
      </c>
      <c r="HB92">
        <v>0</v>
      </c>
      <c r="HC92">
        <f t="shared" si="72"/>
        <v>0</v>
      </c>
      <c r="IK92">
        <v>0</v>
      </c>
    </row>
    <row r="93" spans="1:245" x14ac:dyDescent="0.2">
      <c r="A93">
        <v>18</v>
      </c>
      <c r="B93">
        <v>1</v>
      </c>
      <c r="C93">
        <v>77</v>
      </c>
      <c r="E93" t="s">
        <v>237</v>
      </c>
      <c r="F93" t="s">
        <v>238</v>
      </c>
      <c r="G93" t="s">
        <v>239</v>
      </c>
      <c r="H93" t="s">
        <v>240</v>
      </c>
      <c r="I93">
        <f>I92*J93</f>
        <v>-0.41</v>
      </c>
      <c r="J93">
        <v>-1</v>
      </c>
      <c r="O93">
        <f t="shared" si="33"/>
        <v>-2619</v>
      </c>
      <c r="P93">
        <f t="shared" si="34"/>
        <v>-2619</v>
      </c>
      <c r="Q93">
        <f t="shared" si="35"/>
        <v>0</v>
      </c>
      <c r="R93">
        <f t="shared" si="36"/>
        <v>0</v>
      </c>
      <c r="S93">
        <f t="shared" si="37"/>
        <v>0</v>
      </c>
      <c r="T93">
        <f t="shared" si="38"/>
        <v>0</v>
      </c>
      <c r="U93">
        <f t="shared" si="39"/>
        <v>0</v>
      </c>
      <c r="V93">
        <f t="shared" si="40"/>
        <v>0</v>
      </c>
      <c r="W93">
        <f t="shared" si="41"/>
        <v>0</v>
      </c>
      <c r="X93">
        <f t="shared" si="42"/>
        <v>0</v>
      </c>
      <c r="Y93">
        <f t="shared" si="43"/>
        <v>0</v>
      </c>
      <c r="AA93">
        <v>50333811</v>
      </c>
      <c r="AB93">
        <f t="shared" si="44"/>
        <v>6386.9</v>
      </c>
      <c r="AC93">
        <f t="shared" si="73"/>
        <v>6386.9</v>
      </c>
      <c r="AD93">
        <f t="shared" si="74"/>
        <v>0</v>
      </c>
      <c r="AE93">
        <f t="shared" si="75"/>
        <v>0</v>
      </c>
      <c r="AF93">
        <f t="shared" si="76"/>
        <v>0</v>
      </c>
      <c r="AG93">
        <f t="shared" si="49"/>
        <v>0</v>
      </c>
      <c r="AH93">
        <f t="shared" si="77"/>
        <v>0</v>
      </c>
      <c r="AI93">
        <f t="shared" si="78"/>
        <v>0</v>
      </c>
      <c r="AJ93">
        <f t="shared" si="52"/>
        <v>0</v>
      </c>
      <c r="AK93">
        <v>6386.94</v>
      </c>
      <c r="AL93">
        <v>6386.94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1</v>
      </c>
      <c r="AW93">
        <v>1</v>
      </c>
      <c r="AZ93">
        <v>1</v>
      </c>
      <c r="BA93">
        <v>1</v>
      </c>
      <c r="BB93">
        <v>1</v>
      </c>
      <c r="BC93">
        <v>1</v>
      </c>
      <c r="BD93" t="s">
        <v>3</v>
      </c>
      <c r="BE93" t="s">
        <v>3</v>
      </c>
      <c r="BF93" t="s">
        <v>3</v>
      </c>
      <c r="BG93" t="s">
        <v>3</v>
      </c>
      <c r="BH93">
        <v>3</v>
      </c>
      <c r="BI93">
        <v>1</v>
      </c>
      <c r="BJ93" t="s">
        <v>241</v>
      </c>
      <c r="BM93">
        <v>500001</v>
      </c>
      <c r="BN93">
        <v>0</v>
      </c>
      <c r="BO93" t="s">
        <v>3</v>
      </c>
      <c r="BP93">
        <v>0</v>
      </c>
      <c r="BQ93">
        <v>8</v>
      </c>
      <c r="BR93">
        <v>1</v>
      </c>
      <c r="BS93">
        <v>1</v>
      </c>
      <c r="BT93">
        <v>1</v>
      </c>
      <c r="BU93">
        <v>1</v>
      </c>
      <c r="BV93">
        <v>1</v>
      </c>
      <c r="BW93">
        <v>1</v>
      </c>
      <c r="BX93">
        <v>1</v>
      </c>
      <c r="BY93" t="s">
        <v>3</v>
      </c>
      <c r="BZ93">
        <v>0</v>
      </c>
      <c r="CA93">
        <v>0</v>
      </c>
      <c r="CE93">
        <v>0</v>
      </c>
      <c r="CF93">
        <v>0</v>
      </c>
      <c r="CG93">
        <v>0</v>
      </c>
      <c r="CM93">
        <v>0</v>
      </c>
      <c r="CN93" t="s">
        <v>3</v>
      </c>
      <c r="CO93">
        <v>0</v>
      </c>
      <c r="CP93">
        <f t="shared" si="53"/>
        <v>-2619</v>
      </c>
      <c r="CQ93">
        <f t="shared" si="54"/>
        <v>6386.9</v>
      </c>
      <c r="CR93">
        <f t="shared" si="55"/>
        <v>0</v>
      </c>
      <c r="CS93">
        <f t="shared" si="56"/>
        <v>0</v>
      </c>
      <c r="CT93">
        <f t="shared" si="57"/>
        <v>0</v>
      </c>
      <c r="CU93">
        <f t="shared" si="58"/>
        <v>0</v>
      </c>
      <c r="CV93">
        <f t="shared" si="59"/>
        <v>0</v>
      </c>
      <c r="CW93">
        <f t="shared" si="60"/>
        <v>0</v>
      </c>
      <c r="CX93">
        <f t="shared" si="61"/>
        <v>0</v>
      </c>
      <c r="CY93">
        <f t="shared" si="62"/>
        <v>0</v>
      </c>
      <c r="CZ93">
        <f t="shared" si="63"/>
        <v>0</v>
      </c>
      <c r="DC93" t="s">
        <v>3</v>
      </c>
      <c r="DD93" t="s">
        <v>3</v>
      </c>
      <c r="DE93" t="s">
        <v>3</v>
      </c>
      <c r="DF93" t="s">
        <v>3</v>
      </c>
      <c r="DG93" t="s">
        <v>3</v>
      </c>
      <c r="DH93" t="s">
        <v>3</v>
      </c>
      <c r="DI93" t="s">
        <v>3</v>
      </c>
      <c r="DJ93" t="s">
        <v>3</v>
      </c>
      <c r="DK93" t="s">
        <v>3</v>
      </c>
      <c r="DL93" t="s">
        <v>3</v>
      </c>
      <c r="DM93" t="s">
        <v>3</v>
      </c>
      <c r="DN93">
        <v>0</v>
      </c>
      <c r="DO93">
        <v>0</v>
      </c>
      <c r="DP93">
        <v>1</v>
      </c>
      <c r="DQ93">
        <v>1</v>
      </c>
      <c r="DU93">
        <v>1009</v>
      </c>
      <c r="DV93" t="s">
        <v>240</v>
      </c>
      <c r="DW93" t="s">
        <v>240</v>
      </c>
      <c r="DX93">
        <v>1000</v>
      </c>
      <c r="EE93">
        <v>48752148</v>
      </c>
      <c r="EF93">
        <v>8</v>
      </c>
      <c r="EG93" t="s">
        <v>121</v>
      </c>
      <c r="EH93">
        <v>0</v>
      </c>
      <c r="EI93" t="s">
        <v>3</v>
      </c>
      <c r="EJ93">
        <v>1</v>
      </c>
      <c r="EK93">
        <v>500001</v>
      </c>
      <c r="EL93" t="s">
        <v>122</v>
      </c>
      <c r="EM93" t="s">
        <v>123</v>
      </c>
      <c r="EO93" t="s">
        <v>3</v>
      </c>
      <c r="EQ93">
        <v>0</v>
      </c>
      <c r="ER93">
        <v>6386.94</v>
      </c>
      <c r="ES93">
        <v>6386.94</v>
      </c>
      <c r="ET93">
        <v>0</v>
      </c>
      <c r="EU93">
        <v>0</v>
      </c>
      <c r="EV93">
        <v>0</v>
      </c>
      <c r="EW93">
        <v>0</v>
      </c>
      <c r="EX93">
        <v>0</v>
      </c>
      <c r="FQ93">
        <v>0</v>
      </c>
      <c r="FR93">
        <f t="shared" si="64"/>
        <v>0</v>
      </c>
      <c r="FS93">
        <v>0</v>
      </c>
      <c r="FX93">
        <v>0</v>
      </c>
      <c r="FY93">
        <v>0</v>
      </c>
      <c r="GA93" t="s">
        <v>3</v>
      </c>
      <c r="GD93">
        <v>1</v>
      </c>
      <c r="GF93">
        <v>-251467214</v>
      </c>
      <c r="GG93">
        <v>2</v>
      </c>
      <c r="GH93">
        <v>1</v>
      </c>
      <c r="GI93">
        <v>-2</v>
      </c>
      <c r="GJ93">
        <v>0</v>
      </c>
      <c r="GK93">
        <v>0</v>
      </c>
      <c r="GL93">
        <f t="shared" si="65"/>
        <v>0</v>
      </c>
      <c r="GM93">
        <f t="shared" si="66"/>
        <v>-2619</v>
      </c>
      <c r="GN93">
        <f t="shared" si="67"/>
        <v>-2619</v>
      </c>
      <c r="GO93">
        <f t="shared" si="68"/>
        <v>0</v>
      </c>
      <c r="GP93">
        <f t="shared" si="69"/>
        <v>0</v>
      </c>
      <c r="GR93">
        <v>0</v>
      </c>
      <c r="GS93">
        <v>3</v>
      </c>
      <c r="GT93">
        <v>0</v>
      </c>
      <c r="GU93" t="s">
        <v>3</v>
      </c>
      <c r="GV93">
        <f t="shared" si="70"/>
        <v>0</v>
      </c>
      <c r="GW93">
        <v>1</v>
      </c>
      <c r="GX93">
        <f t="shared" si="71"/>
        <v>0</v>
      </c>
      <c r="HA93">
        <v>0</v>
      </c>
      <c r="HB93">
        <v>0</v>
      </c>
      <c r="HC93">
        <f t="shared" si="72"/>
        <v>0</v>
      </c>
      <c r="IK93">
        <v>0</v>
      </c>
    </row>
    <row r="94" spans="1:245" x14ac:dyDescent="0.2">
      <c r="A94">
        <v>17</v>
      </c>
      <c r="B94">
        <v>1</v>
      </c>
      <c r="C94">
        <f>ROW(SmtRes!A89)</f>
        <v>89</v>
      </c>
      <c r="D94">
        <f>ROW(EtalonRes!A81)</f>
        <v>81</v>
      </c>
      <c r="E94" t="s">
        <v>242</v>
      </c>
      <c r="F94" t="s">
        <v>243</v>
      </c>
      <c r="G94" t="s">
        <v>244</v>
      </c>
      <c r="H94" t="s">
        <v>245</v>
      </c>
      <c r="I94">
        <f>ROUND(23*0.08+18*0.1,4)</f>
        <v>3.64</v>
      </c>
      <c r="J94">
        <v>0</v>
      </c>
      <c r="O94">
        <f t="shared" si="33"/>
        <v>39168</v>
      </c>
      <c r="P94">
        <f t="shared" si="34"/>
        <v>33333</v>
      </c>
      <c r="Q94">
        <f t="shared" si="35"/>
        <v>4993</v>
      </c>
      <c r="R94">
        <f t="shared" si="36"/>
        <v>357</v>
      </c>
      <c r="S94">
        <f t="shared" si="37"/>
        <v>842</v>
      </c>
      <c r="T94">
        <f t="shared" si="38"/>
        <v>0</v>
      </c>
      <c r="U94">
        <f t="shared" si="39"/>
        <v>105.99680000000001</v>
      </c>
      <c r="V94">
        <f t="shared" si="40"/>
        <v>30.757999999999999</v>
      </c>
      <c r="W94">
        <f t="shared" si="41"/>
        <v>0</v>
      </c>
      <c r="X94">
        <f t="shared" si="42"/>
        <v>1259</v>
      </c>
      <c r="Y94">
        <f t="shared" si="43"/>
        <v>611</v>
      </c>
      <c r="AA94">
        <v>50333811</v>
      </c>
      <c r="AB94">
        <f t="shared" si="44"/>
        <v>10760.5</v>
      </c>
      <c r="AC94">
        <f t="shared" si="73"/>
        <v>9157.5</v>
      </c>
      <c r="AD94">
        <f t="shared" si="74"/>
        <v>1371.8</v>
      </c>
      <c r="AE94">
        <f t="shared" si="75"/>
        <v>98.1</v>
      </c>
      <c r="AF94">
        <f t="shared" si="76"/>
        <v>231.2</v>
      </c>
      <c r="AG94">
        <f t="shared" si="49"/>
        <v>0</v>
      </c>
      <c r="AH94">
        <f t="shared" si="77"/>
        <v>29.12</v>
      </c>
      <c r="AI94">
        <f t="shared" si="78"/>
        <v>8.4499999999999993</v>
      </c>
      <c r="AJ94">
        <f t="shared" si="52"/>
        <v>0</v>
      </c>
      <c r="AK94">
        <v>10760.57</v>
      </c>
      <c r="AL94">
        <v>9157.5400000000009</v>
      </c>
      <c r="AM94">
        <v>1371.82</v>
      </c>
      <c r="AN94">
        <v>98.1</v>
      </c>
      <c r="AO94">
        <v>231.21</v>
      </c>
      <c r="AP94">
        <v>0</v>
      </c>
      <c r="AQ94">
        <v>29.12</v>
      </c>
      <c r="AR94">
        <v>8.4499999999999993</v>
      </c>
      <c r="AS94">
        <v>0</v>
      </c>
      <c r="AT94">
        <v>105</v>
      </c>
      <c r="AU94">
        <v>51</v>
      </c>
      <c r="AV94">
        <v>1</v>
      </c>
      <c r="AW94">
        <v>1</v>
      </c>
      <c r="AZ94">
        <v>1</v>
      </c>
      <c r="BA94">
        <v>1</v>
      </c>
      <c r="BB94">
        <v>1</v>
      </c>
      <c r="BC94">
        <v>1</v>
      </c>
      <c r="BD94" t="s">
        <v>3</v>
      </c>
      <c r="BE94" t="s">
        <v>3</v>
      </c>
      <c r="BF94" t="s">
        <v>3</v>
      </c>
      <c r="BG94" t="s">
        <v>3</v>
      </c>
      <c r="BH94">
        <v>0</v>
      </c>
      <c r="BI94">
        <v>1</v>
      </c>
      <c r="BJ94" t="s">
        <v>246</v>
      </c>
      <c r="BM94">
        <v>33001</v>
      </c>
      <c r="BN94">
        <v>0</v>
      </c>
      <c r="BO94" t="s">
        <v>3</v>
      </c>
      <c r="BP94">
        <v>0</v>
      </c>
      <c r="BQ94">
        <v>2</v>
      </c>
      <c r="BR94">
        <v>0</v>
      </c>
      <c r="BS94">
        <v>1</v>
      </c>
      <c r="BT94">
        <v>1</v>
      </c>
      <c r="BU94">
        <v>1</v>
      </c>
      <c r="BV94">
        <v>1</v>
      </c>
      <c r="BW94">
        <v>1</v>
      </c>
      <c r="BX94">
        <v>1</v>
      </c>
      <c r="BY94" t="s">
        <v>3</v>
      </c>
      <c r="BZ94">
        <v>105</v>
      </c>
      <c r="CA94">
        <v>60</v>
      </c>
      <c r="CE94">
        <v>0</v>
      </c>
      <c r="CF94">
        <v>0</v>
      </c>
      <c r="CG94">
        <v>0</v>
      </c>
      <c r="CM94">
        <v>0</v>
      </c>
      <c r="CN94" t="s">
        <v>3</v>
      </c>
      <c r="CO94">
        <v>0</v>
      </c>
      <c r="CP94">
        <f t="shared" si="53"/>
        <v>39168</v>
      </c>
      <c r="CQ94">
        <f t="shared" si="54"/>
        <v>9157.5</v>
      </c>
      <c r="CR94">
        <f t="shared" si="55"/>
        <v>1371.8</v>
      </c>
      <c r="CS94">
        <f t="shared" si="56"/>
        <v>98.1</v>
      </c>
      <c r="CT94">
        <f t="shared" si="57"/>
        <v>231.2</v>
      </c>
      <c r="CU94">
        <f t="shared" si="58"/>
        <v>0</v>
      </c>
      <c r="CV94">
        <f t="shared" si="59"/>
        <v>29.12</v>
      </c>
      <c r="CW94">
        <f t="shared" si="60"/>
        <v>8.4499999999999993</v>
      </c>
      <c r="CX94">
        <f t="shared" si="61"/>
        <v>0</v>
      </c>
      <c r="CY94">
        <f t="shared" si="62"/>
        <v>1258.95</v>
      </c>
      <c r="CZ94">
        <f t="shared" si="63"/>
        <v>611.49</v>
      </c>
      <c r="DC94" t="s">
        <v>3</v>
      </c>
      <c r="DD94" t="s">
        <v>3</v>
      </c>
      <c r="DE94" t="s">
        <v>3</v>
      </c>
      <c r="DF94" t="s">
        <v>3</v>
      </c>
      <c r="DG94" t="s">
        <v>3</v>
      </c>
      <c r="DH94" t="s">
        <v>3</v>
      </c>
      <c r="DI94" t="s">
        <v>3</v>
      </c>
      <c r="DJ94" t="s">
        <v>3</v>
      </c>
      <c r="DK94" t="s">
        <v>3</v>
      </c>
      <c r="DL94" t="s">
        <v>3</v>
      </c>
      <c r="DM94" t="s">
        <v>3</v>
      </c>
      <c r="DN94">
        <v>0</v>
      </c>
      <c r="DO94">
        <v>0</v>
      </c>
      <c r="DP94">
        <v>1</v>
      </c>
      <c r="DQ94">
        <v>1</v>
      </c>
      <c r="DU94">
        <v>1013</v>
      </c>
      <c r="DV94" t="s">
        <v>245</v>
      </c>
      <c r="DW94" t="s">
        <v>245</v>
      </c>
      <c r="DX94">
        <v>1</v>
      </c>
      <c r="EE94">
        <v>48752270</v>
      </c>
      <c r="EF94">
        <v>2</v>
      </c>
      <c r="EG94" t="s">
        <v>22</v>
      </c>
      <c r="EH94">
        <v>0</v>
      </c>
      <c r="EI94" t="s">
        <v>3</v>
      </c>
      <c r="EJ94">
        <v>1</v>
      </c>
      <c r="EK94">
        <v>33001</v>
      </c>
      <c r="EL94" t="s">
        <v>23</v>
      </c>
      <c r="EM94" t="s">
        <v>24</v>
      </c>
      <c r="EO94" t="s">
        <v>3</v>
      </c>
      <c r="EQ94">
        <v>131072</v>
      </c>
      <c r="ER94">
        <v>10760.57</v>
      </c>
      <c r="ES94">
        <v>9157.5400000000009</v>
      </c>
      <c r="ET94">
        <v>1371.82</v>
      </c>
      <c r="EU94">
        <v>98.1</v>
      </c>
      <c r="EV94">
        <v>231.21</v>
      </c>
      <c r="EW94">
        <v>29.12</v>
      </c>
      <c r="EX94">
        <v>8.4499999999999993</v>
      </c>
      <c r="EY94">
        <v>0</v>
      </c>
      <c r="FQ94">
        <v>0</v>
      </c>
      <c r="FR94">
        <f t="shared" si="64"/>
        <v>0</v>
      </c>
      <c r="FS94">
        <v>0</v>
      </c>
      <c r="FU94" t="s">
        <v>25</v>
      </c>
      <c r="FX94">
        <v>105</v>
      </c>
      <c r="FY94">
        <v>51</v>
      </c>
      <c r="GA94" t="s">
        <v>3</v>
      </c>
      <c r="GD94">
        <v>1</v>
      </c>
      <c r="GF94">
        <v>-1858693663</v>
      </c>
      <c r="GG94">
        <v>2</v>
      </c>
      <c r="GH94">
        <v>1</v>
      </c>
      <c r="GI94">
        <v>-2</v>
      </c>
      <c r="GJ94">
        <v>0</v>
      </c>
      <c r="GK94">
        <v>0</v>
      </c>
      <c r="GL94">
        <f t="shared" si="65"/>
        <v>0</v>
      </c>
      <c r="GM94">
        <f t="shared" si="66"/>
        <v>41038</v>
      </c>
      <c r="GN94">
        <f t="shared" si="67"/>
        <v>41038</v>
      </c>
      <c r="GO94">
        <f t="shared" si="68"/>
        <v>0</v>
      </c>
      <c r="GP94">
        <f t="shared" si="69"/>
        <v>0</v>
      </c>
      <c r="GR94">
        <v>0</v>
      </c>
      <c r="GS94">
        <v>3</v>
      </c>
      <c r="GT94">
        <v>0</v>
      </c>
      <c r="GU94" t="s">
        <v>3</v>
      </c>
      <c r="GV94">
        <f t="shared" si="70"/>
        <v>0</v>
      </c>
      <c r="GW94">
        <v>1</v>
      </c>
      <c r="GX94">
        <f t="shared" si="71"/>
        <v>0</v>
      </c>
      <c r="HA94">
        <v>0</v>
      </c>
      <c r="HB94">
        <v>0</v>
      </c>
      <c r="HC94">
        <f t="shared" si="72"/>
        <v>0</v>
      </c>
      <c r="IK94">
        <v>0</v>
      </c>
    </row>
    <row r="95" spans="1:245" x14ac:dyDescent="0.2">
      <c r="A95">
        <v>18</v>
      </c>
      <c r="B95">
        <v>1</v>
      </c>
      <c r="C95">
        <v>89</v>
      </c>
      <c r="E95" t="s">
        <v>247</v>
      </c>
      <c r="F95" t="s">
        <v>248</v>
      </c>
      <c r="G95" t="s">
        <v>249</v>
      </c>
      <c r="H95" t="s">
        <v>250</v>
      </c>
      <c r="I95">
        <f>I94*J95</f>
        <v>0.99999999999999989</v>
      </c>
      <c r="J95">
        <v>0.27472527472527469</v>
      </c>
      <c r="O95">
        <f t="shared" si="33"/>
        <v>5</v>
      </c>
      <c r="P95">
        <f t="shared" si="34"/>
        <v>5</v>
      </c>
      <c r="Q95">
        <f t="shared" si="35"/>
        <v>0</v>
      </c>
      <c r="R95">
        <f t="shared" si="36"/>
        <v>0</v>
      </c>
      <c r="S95">
        <f t="shared" si="37"/>
        <v>0</v>
      </c>
      <c r="T95">
        <f t="shared" si="38"/>
        <v>0</v>
      </c>
      <c r="U95">
        <f t="shared" si="39"/>
        <v>0</v>
      </c>
      <c r="V95">
        <f t="shared" si="40"/>
        <v>0</v>
      </c>
      <c r="W95">
        <f t="shared" si="41"/>
        <v>0</v>
      </c>
      <c r="X95">
        <f t="shared" si="42"/>
        <v>0</v>
      </c>
      <c r="Y95">
        <f t="shared" si="43"/>
        <v>0</v>
      </c>
      <c r="AA95">
        <v>50333811</v>
      </c>
      <c r="AB95">
        <f t="shared" si="44"/>
        <v>5.3</v>
      </c>
      <c r="AC95">
        <f t="shared" si="73"/>
        <v>5.3</v>
      </c>
      <c r="AD95">
        <f t="shared" si="74"/>
        <v>0</v>
      </c>
      <c r="AE95">
        <f t="shared" si="75"/>
        <v>0</v>
      </c>
      <c r="AF95">
        <f t="shared" si="76"/>
        <v>0</v>
      </c>
      <c r="AG95">
        <f t="shared" si="49"/>
        <v>0</v>
      </c>
      <c r="AH95">
        <f t="shared" si="77"/>
        <v>0</v>
      </c>
      <c r="AI95">
        <f t="shared" si="78"/>
        <v>0</v>
      </c>
      <c r="AJ95">
        <f t="shared" si="52"/>
        <v>0</v>
      </c>
      <c r="AK95">
        <v>5.2799999999999994</v>
      </c>
      <c r="AL95">
        <v>5.2799999999999994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105</v>
      </c>
      <c r="AU95">
        <v>51</v>
      </c>
      <c r="AV95">
        <v>1</v>
      </c>
      <c r="AW95">
        <v>1</v>
      </c>
      <c r="AZ95">
        <v>1</v>
      </c>
      <c r="BA95">
        <v>1</v>
      </c>
      <c r="BB95">
        <v>1</v>
      </c>
      <c r="BC95">
        <v>1</v>
      </c>
      <c r="BD95" t="s">
        <v>3</v>
      </c>
      <c r="BE95" t="s">
        <v>3</v>
      </c>
      <c r="BF95" t="s">
        <v>3</v>
      </c>
      <c r="BG95" t="s">
        <v>3</v>
      </c>
      <c r="BH95">
        <v>3</v>
      </c>
      <c r="BI95">
        <v>1</v>
      </c>
      <c r="BJ95" t="s">
        <v>3</v>
      </c>
      <c r="BM95">
        <v>33001</v>
      </c>
      <c r="BN95">
        <v>0</v>
      </c>
      <c r="BO95" t="s">
        <v>3</v>
      </c>
      <c r="BP95">
        <v>0</v>
      </c>
      <c r="BQ95">
        <v>2</v>
      </c>
      <c r="BR95">
        <v>0</v>
      </c>
      <c r="BS95">
        <v>1</v>
      </c>
      <c r="BT95">
        <v>1</v>
      </c>
      <c r="BU95">
        <v>1</v>
      </c>
      <c r="BV95">
        <v>1</v>
      </c>
      <c r="BW95">
        <v>1</v>
      </c>
      <c r="BX95">
        <v>1</v>
      </c>
      <c r="BY95" t="s">
        <v>3</v>
      </c>
      <c r="BZ95">
        <v>105</v>
      </c>
      <c r="CA95">
        <v>60</v>
      </c>
      <c r="CE95">
        <v>0</v>
      </c>
      <c r="CF95">
        <v>0</v>
      </c>
      <c r="CG95">
        <v>0</v>
      </c>
      <c r="CM95">
        <v>0</v>
      </c>
      <c r="CN95" t="s">
        <v>3</v>
      </c>
      <c r="CO95">
        <v>0</v>
      </c>
      <c r="CP95">
        <f t="shared" si="53"/>
        <v>5</v>
      </c>
      <c r="CQ95">
        <f t="shared" si="54"/>
        <v>5.3</v>
      </c>
      <c r="CR95">
        <f t="shared" si="55"/>
        <v>0</v>
      </c>
      <c r="CS95">
        <f t="shared" si="56"/>
        <v>0</v>
      </c>
      <c r="CT95">
        <f t="shared" si="57"/>
        <v>0</v>
      </c>
      <c r="CU95">
        <f t="shared" si="58"/>
        <v>0</v>
      </c>
      <c r="CV95">
        <f t="shared" si="59"/>
        <v>0</v>
      </c>
      <c r="CW95">
        <f t="shared" si="60"/>
        <v>0</v>
      </c>
      <c r="CX95">
        <f t="shared" si="61"/>
        <v>0</v>
      </c>
      <c r="CY95">
        <f t="shared" si="62"/>
        <v>0</v>
      </c>
      <c r="CZ95">
        <f t="shared" si="63"/>
        <v>0</v>
      </c>
      <c r="DC95" t="s">
        <v>3</v>
      </c>
      <c r="DD95" t="s">
        <v>3</v>
      </c>
      <c r="DE95" t="s">
        <v>3</v>
      </c>
      <c r="DF95" t="s">
        <v>3</v>
      </c>
      <c r="DG95" t="s">
        <v>3</v>
      </c>
      <c r="DH95" t="s">
        <v>3</v>
      </c>
      <c r="DI95" t="s">
        <v>3</v>
      </c>
      <c r="DJ95" t="s">
        <v>3</v>
      </c>
      <c r="DK95" t="s">
        <v>3</v>
      </c>
      <c r="DL95" t="s">
        <v>3</v>
      </c>
      <c r="DM95" t="s">
        <v>3</v>
      </c>
      <c r="DN95">
        <v>0</v>
      </c>
      <c r="DO95">
        <v>0</v>
      </c>
      <c r="DP95">
        <v>1</v>
      </c>
      <c r="DQ95">
        <v>1</v>
      </c>
      <c r="DU95">
        <v>1013</v>
      </c>
      <c r="DV95" t="s">
        <v>250</v>
      </c>
      <c r="DW95" t="s">
        <v>250</v>
      </c>
      <c r="DX95">
        <v>1</v>
      </c>
      <c r="EE95">
        <v>48752270</v>
      </c>
      <c r="EF95">
        <v>2</v>
      </c>
      <c r="EG95" t="s">
        <v>22</v>
      </c>
      <c r="EH95">
        <v>0</v>
      </c>
      <c r="EI95" t="s">
        <v>3</v>
      </c>
      <c r="EJ95">
        <v>1</v>
      </c>
      <c r="EK95">
        <v>33001</v>
      </c>
      <c r="EL95" t="s">
        <v>23</v>
      </c>
      <c r="EM95" t="s">
        <v>24</v>
      </c>
      <c r="EO95" t="s">
        <v>3</v>
      </c>
      <c r="EQ95">
        <v>0</v>
      </c>
      <c r="ER95">
        <v>5.2799999999999994</v>
      </c>
      <c r="ES95">
        <v>5.2799999999999994</v>
      </c>
      <c r="ET95">
        <v>0</v>
      </c>
      <c r="EU95">
        <v>0</v>
      </c>
      <c r="EV95">
        <v>0</v>
      </c>
      <c r="EW95">
        <v>0</v>
      </c>
      <c r="EX95">
        <v>0</v>
      </c>
      <c r="EZ95">
        <v>5</v>
      </c>
      <c r="FC95">
        <v>1</v>
      </c>
      <c r="FD95">
        <v>18</v>
      </c>
      <c r="FF95">
        <v>51</v>
      </c>
      <c r="FQ95">
        <v>0</v>
      </c>
      <c r="FR95">
        <f t="shared" si="64"/>
        <v>0</v>
      </c>
      <c r="FS95">
        <v>0</v>
      </c>
      <c r="FU95" t="s">
        <v>25</v>
      </c>
      <c r="FX95">
        <v>105</v>
      </c>
      <c r="FY95">
        <v>51</v>
      </c>
      <c r="GA95" t="s">
        <v>251</v>
      </c>
      <c r="GD95">
        <v>1</v>
      </c>
      <c r="GF95">
        <v>-2042387013</v>
      </c>
      <c r="GG95">
        <v>2</v>
      </c>
      <c r="GH95">
        <v>3</v>
      </c>
      <c r="GI95">
        <v>3</v>
      </c>
      <c r="GJ95">
        <v>0</v>
      </c>
      <c r="GK95">
        <v>0</v>
      </c>
      <c r="GL95">
        <f t="shared" si="65"/>
        <v>0</v>
      </c>
      <c r="GM95">
        <f t="shared" si="66"/>
        <v>5</v>
      </c>
      <c r="GN95">
        <f t="shared" si="67"/>
        <v>5</v>
      </c>
      <c r="GO95">
        <f t="shared" si="68"/>
        <v>0</v>
      </c>
      <c r="GP95">
        <f t="shared" si="69"/>
        <v>0</v>
      </c>
      <c r="GR95">
        <v>1</v>
      </c>
      <c r="GS95">
        <v>1</v>
      </c>
      <c r="GT95">
        <v>0</v>
      </c>
      <c r="GU95" t="s">
        <v>3</v>
      </c>
      <c r="GV95">
        <f t="shared" si="70"/>
        <v>0</v>
      </c>
      <c r="GW95">
        <v>1</v>
      </c>
      <c r="GX95">
        <f t="shared" si="71"/>
        <v>0</v>
      </c>
      <c r="HA95">
        <v>0</v>
      </c>
      <c r="HB95">
        <v>0</v>
      </c>
      <c r="HC95">
        <f t="shared" si="72"/>
        <v>0</v>
      </c>
      <c r="IK95">
        <v>0</v>
      </c>
    </row>
    <row r="96" spans="1:245" x14ac:dyDescent="0.2">
      <c r="A96">
        <v>18</v>
      </c>
      <c r="B96">
        <v>1</v>
      </c>
      <c r="C96">
        <v>85</v>
      </c>
      <c r="E96" t="s">
        <v>252</v>
      </c>
      <c r="F96" t="s">
        <v>253</v>
      </c>
      <c r="G96" t="s">
        <v>254</v>
      </c>
      <c r="H96" t="s">
        <v>240</v>
      </c>
      <c r="I96">
        <f>I94*J96</f>
        <v>7.2800000000000004E-2</v>
      </c>
      <c r="J96">
        <v>0.02</v>
      </c>
      <c r="O96">
        <f t="shared" si="33"/>
        <v>669</v>
      </c>
      <c r="P96">
        <f t="shared" si="34"/>
        <v>669</v>
      </c>
      <c r="Q96">
        <f t="shared" si="35"/>
        <v>0</v>
      </c>
      <c r="R96">
        <f t="shared" si="36"/>
        <v>0</v>
      </c>
      <c r="S96">
        <f t="shared" si="37"/>
        <v>0</v>
      </c>
      <c r="T96">
        <f t="shared" si="38"/>
        <v>0</v>
      </c>
      <c r="U96">
        <f t="shared" si="39"/>
        <v>0</v>
      </c>
      <c r="V96">
        <f t="shared" si="40"/>
        <v>0</v>
      </c>
      <c r="W96">
        <f t="shared" si="41"/>
        <v>0</v>
      </c>
      <c r="X96">
        <f t="shared" si="42"/>
        <v>0</v>
      </c>
      <c r="Y96">
        <f t="shared" si="43"/>
        <v>0</v>
      </c>
      <c r="AA96">
        <v>50333811</v>
      </c>
      <c r="AB96">
        <f t="shared" si="44"/>
        <v>9189.4</v>
      </c>
      <c r="AC96">
        <f t="shared" si="73"/>
        <v>9189.4</v>
      </c>
      <c r="AD96">
        <f t="shared" si="74"/>
        <v>0</v>
      </c>
      <c r="AE96">
        <f t="shared" si="75"/>
        <v>0</v>
      </c>
      <c r="AF96">
        <f t="shared" si="76"/>
        <v>0</v>
      </c>
      <c r="AG96">
        <f t="shared" si="49"/>
        <v>0</v>
      </c>
      <c r="AH96">
        <f t="shared" si="77"/>
        <v>0</v>
      </c>
      <c r="AI96">
        <f t="shared" si="78"/>
        <v>0</v>
      </c>
      <c r="AJ96">
        <f t="shared" si="52"/>
        <v>0</v>
      </c>
      <c r="AK96">
        <v>9189.35</v>
      </c>
      <c r="AL96">
        <v>9189.35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105</v>
      </c>
      <c r="AU96">
        <v>51</v>
      </c>
      <c r="AV96">
        <v>1</v>
      </c>
      <c r="AW96">
        <v>1</v>
      </c>
      <c r="AZ96">
        <v>1</v>
      </c>
      <c r="BA96">
        <v>1</v>
      </c>
      <c r="BB96">
        <v>1</v>
      </c>
      <c r="BC96">
        <v>1</v>
      </c>
      <c r="BD96" t="s">
        <v>3</v>
      </c>
      <c r="BE96" t="s">
        <v>3</v>
      </c>
      <c r="BF96" t="s">
        <v>3</v>
      </c>
      <c r="BG96" t="s">
        <v>3</v>
      </c>
      <c r="BH96">
        <v>3</v>
      </c>
      <c r="BI96">
        <v>1</v>
      </c>
      <c r="BJ96" t="s">
        <v>255</v>
      </c>
      <c r="BM96">
        <v>33001</v>
      </c>
      <c r="BN96">
        <v>0</v>
      </c>
      <c r="BO96" t="s">
        <v>3</v>
      </c>
      <c r="BP96">
        <v>0</v>
      </c>
      <c r="BQ96">
        <v>2</v>
      </c>
      <c r="BR96">
        <v>0</v>
      </c>
      <c r="BS96">
        <v>1</v>
      </c>
      <c r="BT96">
        <v>1</v>
      </c>
      <c r="BU96">
        <v>1</v>
      </c>
      <c r="BV96">
        <v>1</v>
      </c>
      <c r="BW96">
        <v>1</v>
      </c>
      <c r="BX96">
        <v>1</v>
      </c>
      <c r="BY96" t="s">
        <v>3</v>
      </c>
      <c r="BZ96">
        <v>105</v>
      </c>
      <c r="CA96">
        <v>60</v>
      </c>
      <c r="CE96">
        <v>0</v>
      </c>
      <c r="CF96">
        <v>0</v>
      </c>
      <c r="CG96">
        <v>0</v>
      </c>
      <c r="CM96">
        <v>0</v>
      </c>
      <c r="CN96" t="s">
        <v>3</v>
      </c>
      <c r="CO96">
        <v>0</v>
      </c>
      <c r="CP96">
        <f t="shared" si="53"/>
        <v>669</v>
      </c>
      <c r="CQ96">
        <f t="shared" si="54"/>
        <v>9189.4</v>
      </c>
      <c r="CR96">
        <f t="shared" si="55"/>
        <v>0</v>
      </c>
      <c r="CS96">
        <f t="shared" si="56"/>
        <v>0</v>
      </c>
      <c r="CT96">
        <f t="shared" si="57"/>
        <v>0</v>
      </c>
      <c r="CU96">
        <f t="shared" si="58"/>
        <v>0</v>
      </c>
      <c r="CV96">
        <f t="shared" si="59"/>
        <v>0</v>
      </c>
      <c r="CW96">
        <f t="shared" si="60"/>
        <v>0</v>
      </c>
      <c r="CX96">
        <f t="shared" si="61"/>
        <v>0</v>
      </c>
      <c r="CY96">
        <f t="shared" si="62"/>
        <v>0</v>
      </c>
      <c r="CZ96">
        <f t="shared" si="63"/>
        <v>0</v>
      </c>
      <c r="DC96" t="s">
        <v>3</v>
      </c>
      <c r="DD96" t="s">
        <v>3</v>
      </c>
      <c r="DE96" t="s">
        <v>3</v>
      </c>
      <c r="DF96" t="s">
        <v>3</v>
      </c>
      <c r="DG96" t="s">
        <v>3</v>
      </c>
      <c r="DH96" t="s">
        <v>3</v>
      </c>
      <c r="DI96" t="s">
        <v>3</v>
      </c>
      <c r="DJ96" t="s">
        <v>3</v>
      </c>
      <c r="DK96" t="s">
        <v>3</v>
      </c>
      <c r="DL96" t="s">
        <v>3</v>
      </c>
      <c r="DM96" t="s">
        <v>3</v>
      </c>
      <c r="DN96">
        <v>0</v>
      </c>
      <c r="DO96">
        <v>0</v>
      </c>
      <c r="DP96">
        <v>1</v>
      </c>
      <c r="DQ96">
        <v>1</v>
      </c>
      <c r="DU96">
        <v>1009</v>
      </c>
      <c r="DV96" t="s">
        <v>240</v>
      </c>
      <c r="DW96" t="s">
        <v>240</v>
      </c>
      <c r="DX96">
        <v>1000</v>
      </c>
      <c r="EE96">
        <v>48752270</v>
      </c>
      <c r="EF96">
        <v>2</v>
      </c>
      <c r="EG96" t="s">
        <v>22</v>
      </c>
      <c r="EH96">
        <v>0</v>
      </c>
      <c r="EI96" t="s">
        <v>3</v>
      </c>
      <c r="EJ96">
        <v>1</v>
      </c>
      <c r="EK96">
        <v>33001</v>
      </c>
      <c r="EL96" t="s">
        <v>23</v>
      </c>
      <c r="EM96" t="s">
        <v>24</v>
      </c>
      <c r="EO96" t="s">
        <v>3</v>
      </c>
      <c r="EQ96">
        <v>0</v>
      </c>
      <c r="ER96">
        <v>9189.35</v>
      </c>
      <c r="ES96">
        <v>9189.35</v>
      </c>
      <c r="ET96">
        <v>0</v>
      </c>
      <c r="EU96">
        <v>0</v>
      </c>
      <c r="EV96">
        <v>0</v>
      </c>
      <c r="EW96">
        <v>0</v>
      </c>
      <c r="EX96">
        <v>0</v>
      </c>
      <c r="FQ96">
        <v>0</v>
      </c>
      <c r="FR96">
        <f t="shared" si="64"/>
        <v>0</v>
      </c>
      <c r="FS96">
        <v>0</v>
      </c>
      <c r="FU96" t="s">
        <v>25</v>
      </c>
      <c r="FX96">
        <v>105</v>
      </c>
      <c r="FY96">
        <v>51</v>
      </c>
      <c r="GA96" t="s">
        <v>3</v>
      </c>
      <c r="GD96">
        <v>1</v>
      </c>
      <c r="GF96">
        <v>-1096511372</v>
      </c>
      <c r="GG96">
        <v>2</v>
      </c>
      <c r="GH96">
        <v>1</v>
      </c>
      <c r="GI96">
        <v>-2</v>
      </c>
      <c r="GJ96">
        <v>0</v>
      </c>
      <c r="GK96">
        <v>0</v>
      </c>
      <c r="GL96">
        <f t="shared" si="65"/>
        <v>0</v>
      </c>
      <c r="GM96">
        <f t="shared" si="66"/>
        <v>669</v>
      </c>
      <c r="GN96">
        <f t="shared" si="67"/>
        <v>669</v>
      </c>
      <c r="GO96">
        <f t="shared" si="68"/>
        <v>0</v>
      </c>
      <c r="GP96">
        <f t="shared" si="69"/>
        <v>0</v>
      </c>
      <c r="GR96">
        <v>0</v>
      </c>
      <c r="GS96">
        <v>3</v>
      </c>
      <c r="GT96">
        <v>0</v>
      </c>
      <c r="GU96" t="s">
        <v>3</v>
      </c>
      <c r="GV96">
        <f t="shared" si="70"/>
        <v>0</v>
      </c>
      <c r="GW96">
        <v>1</v>
      </c>
      <c r="GX96">
        <f t="shared" si="71"/>
        <v>0</v>
      </c>
      <c r="HA96">
        <v>0</v>
      </c>
      <c r="HB96">
        <v>0</v>
      </c>
      <c r="HC96">
        <f t="shared" si="72"/>
        <v>0</v>
      </c>
      <c r="IK96">
        <v>0</v>
      </c>
    </row>
    <row r="97" spans="1:245" x14ac:dyDescent="0.2">
      <c r="A97">
        <v>18</v>
      </c>
      <c r="B97">
        <v>1</v>
      </c>
      <c r="C97">
        <v>88</v>
      </c>
      <c r="E97" t="s">
        <v>256</v>
      </c>
      <c r="F97" t="s">
        <v>257</v>
      </c>
      <c r="G97" t="s">
        <v>258</v>
      </c>
      <c r="H97" t="s">
        <v>119</v>
      </c>
      <c r="I97">
        <f>I94*J97</f>
        <v>3.9999999999999996</v>
      </c>
      <c r="J97">
        <v>1.0989010989010988</v>
      </c>
      <c r="O97">
        <f t="shared" si="33"/>
        <v>38</v>
      </c>
      <c r="P97">
        <f t="shared" si="34"/>
        <v>38</v>
      </c>
      <c r="Q97">
        <f t="shared" si="35"/>
        <v>0</v>
      </c>
      <c r="R97">
        <f t="shared" si="36"/>
        <v>0</v>
      </c>
      <c r="S97">
        <f t="shared" si="37"/>
        <v>0</v>
      </c>
      <c r="T97">
        <f t="shared" si="38"/>
        <v>0</v>
      </c>
      <c r="U97">
        <f t="shared" si="39"/>
        <v>0</v>
      </c>
      <c r="V97">
        <f t="shared" si="40"/>
        <v>0</v>
      </c>
      <c r="W97">
        <f t="shared" si="41"/>
        <v>0</v>
      </c>
      <c r="X97">
        <f t="shared" si="42"/>
        <v>0</v>
      </c>
      <c r="Y97">
        <f t="shared" si="43"/>
        <v>0</v>
      </c>
      <c r="AA97">
        <v>50333811</v>
      </c>
      <c r="AB97">
        <f t="shared" si="44"/>
        <v>9.5</v>
      </c>
      <c r="AC97">
        <f t="shared" si="73"/>
        <v>9.5</v>
      </c>
      <c r="AD97">
        <f t="shared" si="74"/>
        <v>0</v>
      </c>
      <c r="AE97">
        <f t="shared" si="75"/>
        <v>0</v>
      </c>
      <c r="AF97">
        <f t="shared" si="76"/>
        <v>0</v>
      </c>
      <c r="AG97">
        <f t="shared" si="49"/>
        <v>0</v>
      </c>
      <c r="AH97">
        <f t="shared" si="77"/>
        <v>0</v>
      </c>
      <c r="AI97">
        <f t="shared" si="78"/>
        <v>0</v>
      </c>
      <c r="AJ97">
        <f t="shared" si="52"/>
        <v>0</v>
      </c>
      <c r="AK97">
        <v>9.51</v>
      </c>
      <c r="AL97">
        <v>9.51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1</v>
      </c>
      <c r="AW97">
        <v>1</v>
      </c>
      <c r="AZ97">
        <v>1</v>
      </c>
      <c r="BA97">
        <v>1</v>
      </c>
      <c r="BB97">
        <v>1</v>
      </c>
      <c r="BC97">
        <v>1</v>
      </c>
      <c r="BD97" t="s">
        <v>3</v>
      </c>
      <c r="BE97" t="s">
        <v>3</v>
      </c>
      <c r="BF97" t="s">
        <v>3</v>
      </c>
      <c r="BG97" t="s">
        <v>3</v>
      </c>
      <c r="BH97">
        <v>3</v>
      </c>
      <c r="BI97">
        <v>2</v>
      </c>
      <c r="BJ97" t="s">
        <v>259</v>
      </c>
      <c r="BM97">
        <v>500002</v>
      </c>
      <c r="BN97">
        <v>0</v>
      </c>
      <c r="BO97" t="s">
        <v>3</v>
      </c>
      <c r="BP97">
        <v>0</v>
      </c>
      <c r="BQ97">
        <v>12</v>
      </c>
      <c r="BR97">
        <v>0</v>
      </c>
      <c r="BS97">
        <v>1</v>
      </c>
      <c r="BT97">
        <v>1</v>
      </c>
      <c r="BU97">
        <v>1</v>
      </c>
      <c r="BV97">
        <v>1</v>
      </c>
      <c r="BW97">
        <v>1</v>
      </c>
      <c r="BX97">
        <v>1</v>
      </c>
      <c r="BY97" t="s">
        <v>3</v>
      </c>
      <c r="BZ97">
        <v>0</v>
      </c>
      <c r="CA97">
        <v>0</v>
      </c>
      <c r="CE97">
        <v>0</v>
      </c>
      <c r="CF97">
        <v>0</v>
      </c>
      <c r="CG97">
        <v>0</v>
      </c>
      <c r="CM97">
        <v>0</v>
      </c>
      <c r="CN97" t="s">
        <v>3</v>
      </c>
      <c r="CO97">
        <v>0</v>
      </c>
      <c r="CP97">
        <f t="shared" si="53"/>
        <v>38</v>
      </c>
      <c r="CQ97">
        <f t="shared" si="54"/>
        <v>9.5</v>
      </c>
      <c r="CR97">
        <f t="shared" si="55"/>
        <v>0</v>
      </c>
      <c r="CS97">
        <f t="shared" si="56"/>
        <v>0</v>
      </c>
      <c r="CT97">
        <f t="shared" si="57"/>
        <v>0</v>
      </c>
      <c r="CU97">
        <f t="shared" si="58"/>
        <v>0</v>
      </c>
      <c r="CV97">
        <f t="shared" si="59"/>
        <v>0</v>
      </c>
      <c r="CW97">
        <f t="shared" si="60"/>
        <v>0</v>
      </c>
      <c r="CX97">
        <f t="shared" si="61"/>
        <v>0</v>
      </c>
      <c r="CY97">
        <f t="shared" si="62"/>
        <v>0</v>
      </c>
      <c r="CZ97">
        <f t="shared" si="63"/>
        <v>0</v>
      </c>
      <c r="DC97" t="s">
        <v>3</v>
      </c>
      <c r="DD97" t="s">
        <v>3</v>
      </c>
      <c r="DE97" t="s">
        <v>3</v>
      </c>
      <c r="DF97" t="s">
        <v>3</v>
      </c>
      <c r="DG97" t="s">
        <v>3</v>
      </c>
      <c r="DH97" t="s">
        <v>3</v>
      </c>
      <c r="DI97" t="s">
        <v>3</v>
      </c>
      <c r="DJ97" t="s">
        <v>3</v>
      </c>
      <c r="DK97" t="s">
        <v>3</v>
      </c>
      <c r="DL97" t="s">
        <v>3</v>
      </c>
      <c r="DM97" t="s">
        <v>3</v>
      </c>
      <c r="DN97">
        <v>0</v>
      </c>
      <c r="DO97">
        <v>0</v>
      </c>
      <c r="DP97">
        <v>1</v>
      </c>
      <c r="DQ97">
        <v>1</v>
      </c>
      <c r="DU97">
        <v>1010</v>
      </c>
      <c r="DV97" t="s">
        <v>119</v>
      </c>
      <c r="DW97" t="s">
        <v>119</v>
      </c>
      <c r="DX97">
        <v>1</v>
      </c>
      <c r="EE97">
        <v>48752149</v>
      </c>
      <c r="EF97">
        <v>12</v>
      </c>
      <c r="EG97" t="s">
        <v>113</v>
      </c>
      <c r="EH97">
        <v>0</v>
      </c>
      <c r="EI97" t="s">
        <v>3</v>
      </c>
      <c r="EJ97">
        <v>2</v>
      </c>
      <c r="EK97">
        <v>500002</v>
      </c>
      <c r="EL97" t="s">
        <v>114</v>
      </c>
      <c r="EM97" t="s">
        <v>115</v>
      </c>
      <c r="EO97" t="s">
        <v>3</v>
      </c>
      <c r="EQ97">
        <v>0</v>
      </c>
      <c r="ER97">
        <v>9.51</v>
      </c>
      <c r="ES97">
        <v>9.51</v>
      </c>
      <c r="ET97">
        <v>0</v>
      </c>
      <c r="EU97">
        <v>0</v>
      </c>
      <c r="EV97">
        <v>0</v>
      </c>
      <c r="EW97">
        <v>0</v>
      </c>
      <c r="EX97">
        <v>0</v>
      </c>
      <c r="FQ97">
        <v>0</v>
      </c>
      <c r="FR97">
        <f t="shared" si="64"/>
        <v>0</v>
      </c>
      <c r="FS97">
        <v>0</v>
      </c>
      <c r="FX97">
        <v>0</v>
      </c>
      <c r="FY97">
        <v>0</v>
      </c>
      <c r="GA97" t="s">
        <v>3</v>
      </c>
      <c r="GD97">
        <v>1</v>
      </c>
      <c r="GF97">
        <v>-565884176</v>
      </c>
      <c r="GG97">
        <v>2</v>
      </c>
      <c r="GH97">
        <v>1</v>
      </c>
      <c r="GI97">
        <v>-2</v>
      </c>
      <c r="GJ97">
        <v>0</v>
      </c>
      <c r="GK97">
        <v>0</v>
      </c>
      <c r="GL97">
        <f t="shared" si="65"/>
        <v>0</v>
      </c>
      <c r="GM97">
        <f t="shared" si="66"/>
        <v>38</v>
      </c>
      <c r="GN97">
        <f t="shared" si="67"/>
        <v>0</v>
      </c>
      <c r="GO97">
        <f t="shared" si="68"/>
        <v>38</v>
      </c>
      <c r="GP97">
        <f t="shared" si="69"/>
        <v>0</v>
      </c>
      <c r="GR97">
        <v>0</v>
      </c>
      <c r="GS97">
        <v>3</v>
      </c>
      <c r="GT97">
        <v>0</v>
      </c>
      <c r="GU97" t="s">
        <v>3</v>
      </c>
      <c r="GV97">
        <f t="shared" si="70"/>
        <v>0</v>
      </c>
      <c r="GW97">
        <v>1</v>
      </c>
      <c r="GX97">
        <f t="shared" si="71"/>
        <v>0</v>
      </c>
      <c r="HA97">
        <v>0</v>
      </c>
      <c r="HB97">
        <v>0</v>
      </c>
      <c r="HC97">
        <f t="shared" si="72"/>
        <v>0</v>
      </c>
      <c r="IK97">
        <v>0</v>
      </c>
    </row>
    <row r="98" spans="1:245" x14ac:dyDescent="0.2">
      <c r="A98">
        <v>18</v>
      </c>
      <c r="B98">
        <v>1</v>
      </c>
      <c r="C98">
        <v>86</v>
      </c>
      <c r="E98" t="s">
        <v>260</v>
      </c>
      <c r="F98" t="s">
        <v>261</v>
      </c>
      <c r="G98" t="s">
        <v>262</v>
      </c>
      <c r="H98" t="s">
        <v>263</v>
      </c>
      <c r="I98">
        <f>I94*J98</f>
        <v>4.3333999999999998E-2</v>
      </c>
      <c r="J98">
        <v>1.1904945054945054E-2</v>
      </c>
      <c r="O98">
        <f t="shared" si="33"/>
        <v>55</v>
      </c>
      <c r="P98">
        <f t="shared" si="34"/>
        <v>55</v>
      </c>
      <c r="Q98">
        <f t="shared" si="35"/>
        <v>0</v>
      </c>
      <c r="R98">
        <f t="shared" si="36"/>
        <v>0</v>
      </c>
      <c r="S98">
        <f t="shared" si="37"/>
        <v>0</v>
      </c>
      <c r="T98">
        <f t="shared" si="38"/>
        <v>0</v>
      </c>
      <c r="U98">
        <f t="shared" si="39"/>
        <v>0</v>
      </c>
      <c r="V98">
        <f t="shared" si="40"/>
        <v>0</v>
      </c>
      <c r="W98">
        <f t="shared" si="41"/>
        <v>0</v>
      </c>
      <c r="X98">
        <f t="shared" si="42"/>
        <v>0</v>
      </c>
      <c r="Y98">
        <f t="shared" si="43"/>
        <v>0</v>
      </c>
      <c r="AA98">
        <v>50333811</v>
      </c>
      <c r="AB98">
        <f t="shared" si="44"/>
        <v>1278</v>
      </c>
      <c r="AC98">
        <f t="shared" si="73"/>
        <v>1278</v>
      </c>
      <c r="AD98">
        <f t="shared" si="74"/>
        <v>0</v>
      </c>
      <c r="AE98">
        <f t="shared" si="75"/>
        <v>0</v>
      </c>
      <c r="AF98">
        <f t="shared" si="76"/>
        <v>0</v>
      </c>
      <c r="AG98">
        <f t="shared" si="49"/>
        <v>0</v>
      </c>
      <c r="AH98">
        <f t="shared" si="77"/>
        <v>0</v>
      </c>
      <c r="AI98">
        <f t="shared" si="78"/>
        <v>0</v>
      </c>
      <c r="AJ98">
        <f t="shared" si="52"/>
        <v>0</v>
      </c>
      <c r="AK98">
        <v>1278.04</v>
      </c>
      <c r="AL98">
        <v>1278.04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1</v>
      </c>
      <c r="AW98">
        <v>1</v>
      </c>
      <c r="AZ98">
        <v>1</v>
      </c>
      <c r="BA98">
        <v>1</v>
      </c>
      <c r="BB98">
        <v>1</v>
      </c>
      <c r="BC98">
        <v>1</v>
      </c>
      <c r="BD98" t="s">
        <v>3</v>
      </c>
      <c r="BE98" t="s">
        <v>3</v>
      </c>
      <c r="BF98" t="s">
        <v>3</v>
      </c>
      <c r="BG98" t="s">
        <v>3</v>
      </c>
      <c r="BH98">
        <v>3</v>
      </c>
      <c r="BI98">
        <v>1</v>
      </c>
      <c r="BJ98" t="s">
        <v>264</v>
      </c>
      <c r="BM98">
        <v>500001</v>
      </c>
      <c r="BN98">
        <v>0</v>
      </c>
      <c r="BO98" t="s">
        <v>3</v>
      </c>
      <c r="BP98">
        <v>0</v>
      </c>
      <c r="BQ98">
        <v>8</v>
      </c>
      <c r="BR98">
        <v>0</v>
      </c>
      <c r="BS98">
        <v>1</v>
      </c>
      <c r="BT98">
        <v>1</v>
      </c>
      <c r="BU98">
        <v>1</v>
      </c>
      <c r="BV98">
        <v>1</v>
      </c>
      <c r="BW98">
        <v>1</v>
      </c>
      <c r="BX98">
        <v>1</v>
      </c>
      <c r="BY98" t="s">
        <v>3</v>
      </c>
      <c r="BZ98">
        <v>0</v>
      </c>
      <c r="CA98">
        <v>0</v>
      </c>
      <c r="CE98">
        <v>0</v>
      </c>
      <c r="CF98">
        <v>0</v>
      </c>
      <c r="CG98">
        <v>0</v>
      </c>
      <c r="CM98">
        <v>0</v>
      </c>
      <c r="CN98" t="s">
        <v>3</v>
      </c>
      <c r="CO98">
        <v>0</v>
      </c>
      <c r="CP98">
        <f t="shared" si="53"/>
        <v>55</v>
      </c>
      <c r="CQ98">
        <f t="shared" si="54"/>
        <v>1278</v>
      </c>
      <c r="CR98">
        <f t="shared" si="55"/>
        <v>0</v>
      </c>
      <c r="CS98">
        <f t="shared" si="56"/>
        <v>0</v>
      </c>
      <c r="CT98">
        <f t="shared" si="57"/>
        <v>0</v>
      </c>
      <c r="CU98">
        <f t="shared" si="58"/>
        <v>0</v>
      </c>
      <c r="CV98">
        <f t="shared" si="59"/>
        <v>0</v>
      </c>
      <c r="CW98">
        <f t="shared" si="60"/>
        <v>0</v>
      </c>
      <c r="CX98">
        <f t="shared" si="61"/>
        <v>0</v>
      </c>
      <c r="CY98">
        <f t="shared" si="62"/>
        <v>0</v>
      </c>
      <c r="CZ98">
        <f t="shared" si="63"/>
        <v>0</v>
      </c>
      <c r="DC98" t="s">
        <v>3</v>
      </c>
      <c r="DD98" t="s">
        <v>3</v>
      </c>
      <c r="DE98" t="s">
        <v>3</v>
      </c>
      <c r="DF98" t="s">
        <v>3</v>
      </c>
      <c r="DG98" t="s">
        <v>3</v>
      </c>
      <c r="DH98" t="s">
        <v>3</v>
      </c>
      <c r="DI98" t="s">
        <v>3</v>
      </c>
      <c r="DJ98" t="s">
        <v>3</v>
      </c>
      <c r="DK98" t="s">
        <v>3</v>
      </c>
      <c r="DL98" t="s">
        <v>3</v>
      </c>
      <c r="DM98" t="s">
        <v>3</v>
      </c>
      <c r="DN98">
        <v>0</v>
      </c>
      <c r="DO98">
        <v>0</v>
      </c>
      <c r="DP98">
        <v>1</v>
      </c>
      <c r="DQ98">
        <v>1</v>
      </c>
      <c r="DU98">
        <v>1010</v>
      </c>
      <c r="DV98" t="s">
        <v>263</v>
      </c>
      <c r="DW98" t="s">
        <v>263</v>
      </c>
      <c r="DX98">
        <v>1000</v>
      </c>
      <c r="EE98">
        <v>48752148</v>
      </c>
      <c r="EF98">
        <v>8</v>
      </c>
      <c r="EG98" t="s">
        <v>121</v>
      </c>
      <c r="EH98">
        <v>0</v>
      </c>
      <c r="EI98" t="s">
        <v>3</v>
      </c>
      <c r="EJ98">
        <v>1</v>
      </c>
      <c r="EK98">
        <v>500001</v>
      </c>
      <c r="EL98" t="s">
        <v>122</v>
      </c>
      <c r="EM98" t="s">
        <v>123</v>
      </c>
      <c r="EO98" t="s">
        <v>3</v>
      </c>
      <c r="EQ98">
        <v>0</v>
      </c>
      <c r="ER98">
        <v>1278.04</v>
      </c>
      <c r="ES98">
        <v>1278.04</v>
      </c>
      <c r="ET98">
        <v>0</v>
      </c>
      <c r="EU98">
        <v>0</v>
      </c>
      <c r="EV98">
        <v>0</v>
      </c>
      <c r="EW98">
        <v>0</v>
      </c>
      <c r="EX98">
        <v>0</v>
      </c>
      <c r="FQ98">
        <v>0</v>
      </c>
      <c r="FR98">
        <f t="shared" si="64"/>
        <v>0</v>
      </c>
      <c r="FS98">
        <v>0</v>
      </c>
      <c r="FX98">
        <v>0</v>
      </c>
      <c r="FY98">
        <v>0</v>
      </c>
      <c r="GA98" t="s">
        <v>3</v>
      </c>
      <c r="GD98">
        <v>1</v>
      </c>
      <c r="GF98">
        <v>693812929</v>
      </c>
      <c r="GG98">
        <v>2</v>
      </c>
      <c r="GH98">
        <v>1</v>
      </c>
      <c r="GI98">
        <v>-2</v>
      </c>
      <c r="GJ98">
        <v>0</v>
      </c>
      <c r="GK98">
        <v>0</v>
      </c>
      <c r="GL98">
        <f t="shared" si="65"/>
        <v>0</v>
      </c>
      <c r="GM98">
        <f t="shared" si="66"/>
        <v>55</v>
      </c>
      <c r="GN98">
        <f t="shared" si="67"/>
        <v>55</v>
      </c>
      <c r="GO98">
        <f t="shared" si="68"/>
        <v>0</v>
      </c>
      <c r="GP98">
        <f t="shared" si="69"/>
        <v>0</v>
      </c>
      <c r="GR98">
        <v>0</v>
      </c>
      <c r="GS98">
        <v>3</v>
      </c>
      <c r="GT98">
        <v>0</v>
      </c>
      <c r="GU98" t="s">
        <v>3</v>
      </c>
      <c r="GV98">
        <f t="shared" si="70"/>
        <v>0</v>
      </c>
      <c r="GW98">
        <v>1</v>
      </c>
      <c r="GX98">
        <f t="shared" si="71"/>
        <v>0</v>
      </c>
      <c r="HA98">
        <v>0</v>
      </c>
      <c r="HB98">
        <v>0</v>
      </c>
      <c r="HC98">
        <f t="shared" si="72"/>
        <v>0</v>
      </c>
      <c r="IK98">
        <v>0</v>
      </c>
    </row>
    <row r="99" spans="1:245" x14ac:dyDescent="0.2">
      <c r="A99">
        <v>18</v>
      </c>
      <c r="B99">
        <v>1</v>
      </c>
      <c r="C99">
        <v>87</v>
      </c>
      <c r="E99" t="s">
        <v>265</v>
      </c>
      <c r="F99" t="s">
        <v>266</v>
      </c>
      <c r="G99" t="s">
        <v>267</v>
      </c>
      <c r="H99" t="s">
        <v>240</v>
      </c>
      <c r="I99">
        <f>I94*J99</f>
        <v>-3.7492000000000001</v>
      </c>
      <c r="J99">
        <v>-1.03</v>
      </c>
      <c r="O99">
        <f t="shared" si="33"/>
        <v>-33333</v>
      </c>
      <c r="P99">
        <f t="shared" si="34"/>
        <v>-33333</v>
      </c>
      <c r="Q99">
        <f t="shared" si="35"/>
        <v>0</v>
      </c>
      <c r="R99">
        <f t="shared" si="36"/>
        <v>0</v>
      </c>
      <c r="S99">
        <f t="shared" si="37"/>
        <v>0</v>
      </c>
      <c r="T99">
        <f t="shared" si="38"/>
        <v>0</v>
      </c>
      <c r="U99">
        <f t="shared" si="39"/>
        <v>0</v>
      </c>
      <c r="V99">
        <f t="shared" si="40"/>
        <v>0</v>
      </c>
      <c r="W99">
        <f t="shared" si="41"/>
        <v>0</v>
      </c>
      <c r="X99">
        <f t="shared" si="42"/>
        <v>0</v>
      </c>
      <c r="Y99">
        <f t="shared" si="43"/>
        <v>0</v>
      </c>
      <c r="AA99">
        <v>50333811</v>
      </c>
      <c r="AB99">
        <f t="shared" si="44"/>
        <v>8890.7999999999993</v>
      </c>
      <c r="AC99">
        <f t="shared" si="73"/>
        <v>8890.7999999999993</v>
      </c>
      <c r="AD99">
        <f t="shared" si="74"/>
        <v>0</v>
      </c>
      <c r="AE99">
        <f t="shared" si="75"/>
        <v>0</v>
      </c>
      <c r="AF99">
        <f t="shared" si="76"/>
        <v>0</v>
      </c>
      <c r="AG99">
        <f t="shared" si="49"/>
        <v>0</v>
      </c>
      <c r="AH99">
        <f t="shared" si="77"/>
        <v>0</v>
      </c>
      <c r="AI99">
        <f t="shared" si="78"/>
        <v>0</v>
      </c>
      <c r="AJ99">
        <f t="shared" si="52"/>
        <v>0</v>
      </c>
      <c r="AK99">
        <v>8890.82</v>
      </c>
      <c r="AL99">
        <v>8890.82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1</v>
      </c>
      <c r="AW99">
        <v>1</v>
      </c>
      <c r="AZ99">
        <v>1</v>
      </c>
      <c r="BA99">
        <v>1</v>
      </c>
      <c r="BB99">
        <v>1</v>
      </c>
      <c r="BC99">
        <v>1</v>
      </c>
      <c r="BD99" t="s">
        <v>3</v>
      </c>
      <c r="BE99" t="s">
        <v>3</v>
      </c>
      <c r="BF99" t="s">
        <v>3</v>
      </c>
      <c r="BG99" t="s">
        <v>3</v>
      </c>
      <c r="BH99">
        <v>3</v>
      </c>
      <c r="BI99">
        <v>1</v>
      </c>
      <c r="BJ99" t="s">
        <v>268</v>
      </c>
      <c r="BM99">
        <v>500001</v>
      </c>
      <c r="BN99">
        <v>0</v>
      </c>
      <c r="BO99" t="s">
        <v>3</v>
      </c>
      <c r="BP99">
        <v>0</v>
      </c>
      <c r="BQ99">
        <v>8</v>
      </c>
      <c r="BR99">
        <v>1</v>
      </c>
      <c r="BS99">
        <v>1</v>
      </c>
      <c r="BT99">
        <v>1</v>
      </c>
      <c r="BU99">
        <v>1</v>
      </c>
      <c r="BV99">
        <v>1</v>
      </c>
      <c r="BW99">
        <v>1</v>
      </c>
      <c r="BX99">
        <v>1</v>
      </c>
      <c r="BY99" t="s">
        <v>3</v>
      </c>
      <c r="BZ99">
        <v>0</v>
      </c>
      <c r="CA99">
        <v>0</v>
      </c>
      <c r="CE99">
        <v>0</v>
      </c>
      <c r="CF99">
        <v>0</v>
      </c>
      <c r="CG99">
        <v>0</v>
      </c>
      <c r="CM99">
        <v>0</v>
      </c>
      <c r="CN99" t="s">
        <v>3</v>
      </c>
      <c r="CO99">
        <v>0</v>
      </c>
      <c r="CP99">
        <f t="shared" si="53"/>
        <v>-33333</v>
      </c>
      <c r="CQ99">
        <f t="shared" si="54"/>
        <v>8890.7999999999993</v>
      </c>
      <c r="CR99">
        <f t="shared" si="55"/>
        <v>0</v>
      </c>
      <c r="CS99">
        <f t="shared" si="56"/>
        <v>0</v>
      </c>
      <c r="CT99">
        <f t="shared" si="57"/>
        <v>0</v>
      </c>
      <c r="CU99">
        <f t="shared" si="58"/>
        <v>0</v>
      </c>
      <c r="CV99">
        <f t="shared" si="59"/>
        <v>0</v>
      </c>
      <c r="CW99">
        <f t="shared" si="60"/>
        <v>0</v>
      </c>
      <c r="CX99">
        <f t="shared" si="61"/>
        <v>0</v>
      </c>
      <c r="CY99">
        <f t="shared" si="62"/>
        <v>0</v>
      </c>
      <c r="CZ99">
        <f t="shared" si="63"/>
        <v>0</v>
      </c>
      <c r="DC99" t="s">
        <v>3</v>
      </c>
      <c r="DD99" t="s">
        <v>3</v>
      </c>
      <c r="DE99" t="s">
        <v>3</v>
      </c>
      <c r="DF99" t="s">
        <v>3</v>
      </c>
      <c r="DG99" t="s">
        <v>3</v>
      </c>
      <c r="DH99" t="s">
        <v>3</v>
      </c>
      <c r="DI99" t="s">
        <v>3</v>
      </c>
      <c r="DJ99" t="s">
        <v>3</v>
      </c>
      <c r="DK99" t="s">
        <v>3</v>
      </c>
      <c r="DL99" t="s">
        <v>3</v>
      </c>
      <c r="DM99" t="s">
        <v>3</v>
      </c>
      <c r="DN99">
        <v>0</v>
      </c>
      <c r="DO99">
        <v>0</v>
      </c>
      <c r="DP99">
        <v>1</v>
      </c>
      <c r="DQ99">
        <v>1</v>
      </c>
      <c r="DU99">
        <v>1009</v>
      </c>
      <c r="DV99" t="s">
        <v>240</v>
      </c>
      <c r="DW99" t="s">
        <v>240</v>
      </c>
      <c r="DX99">
        <v>1000</v>
      </c>
      <c r="EE99">
        <v>48752148</v>
      </c>
      <c r="EF99">
        <v>8</v>
      </c>
      <c r="EG99" t="s">
        <v>121</v>
      </c>
      <c r="EH99">
        <v>0</v>
      </c>
      <c r="EI99" t="s">
        <v>3</v>
      </c>
      <c r="EJ99">
        <v>1</v>
      </c>
      <c r="EK99">
        <v>500001</v>
      </c>
      <c r="EL99" t="s">
        <v>122</v>
      </c>
      <c r="EM99" t="s">
        <v>123</v>
      </c>
      <c r="EO99" t="s">
        <v>3</v>
      </c>
      <c r="EQ99">
        <v>0</v>
      </c>
      <c r="ER99">
        <v>8890.82</v>
      </c>
      <c r="ES99">
        <v>8890.82</v>
      </c>
      <c r="ET99">
        <v>0</v>
      </c>
      <c r="EU99">
        <v>0</v>
      </c>
      <c r="EV99">
        <v>0</v>
      </c>
      <c r="EW99">
        <v>0</v>
      </c>
      <c r="EX99">
        <v>0</v>
      </c>
      <c r="FQ99">
        <v>0</v>
      </c>
      <c r="FR99">
        <f t="shared" si="64"/>
        <v>0</v>
      </c>
      <c r="FS99">
        <v>0</v>
      </c>
      <c r="FX99">
        <v>0</v>
      </c>
      <c r="FY99">
        <v>0</v>
      </c>
      <c r="GA99" t="s">
        <v>3</v>
      </c>
      <c r="GD99">
        <v>1</v>
      </c>
      <c r="GF99">
        <v>730917879</v>
      </c>
      <c r="GG99">
        <v>2</v>
      </c>
      <c r="GH99">
        <v>1</v>
      </c>
      <c r="GI99">
        <v>-2</v>
      </c>
      <c r="GJ99">
        <v>0</v>
      </c>
      <c r="GK99">
        <v>0</v>
      </c>
      <c r="GL99">
        <f t="shared" si="65"/>
        <v>0</v>
      </c>
      <c r="GM99">
        <f t="shared" si="66"/>
        <v>-33333</v>
      </c>
      <c r="GN99">
        <f t="shared" si="67"/>
        <v>-33333</v>
      </c>
      <c r="GO99">
        <f t="shared" si="68"/>
        <v>0</v>
      </c>
      <c r="GP99">
        <f t="shared" si="69"/>
        <v>0</v>
      </c>
      <c r="GR99">
        <v>0</v>
      </c>
      <c r="GS99">
        <v>3</v>
      </c>
      <c r="GT99">
        <v>0</v>
      </c>
      <c r="GU99" t="s">
        <v>3</v>
      </c>
      <c r="GV99">
        <f t="shared" si="70"/>
        <v>0</v>
      </c>
      <c r="GW99">
        <v>1</v>
      </c>
      <c r="GX99">
        <f t="shared" si="71"/>
        <v>0</v>
      </c>
      <c r="HA99">
        <v>0</v>
      </c>
      <c r="HB99">
        <v>0</v>
      </c>
      <c r="HC99">
        <f t="shared" si="72"/>
        <v>0</v>
      </c>
      <c r="IK99">
        <v>0</v>
      </c>
    </row>
    <row r="100" spans="1:245" x14ac:dyDescent="0.2">
      <c r="A100">
        <v>17</v>
      </c>
      <c r="B100">
        <v>1</v>
      </c>
      <c r="C100">
        <f>ROW(SmtRes!A100)</f>
        <v>100</v>
      </c>
      <c r="D100">
        <f>ROW(EtalonRes!A91)</f>
        <v>91</v>
      </c>
      <c r="E100" t="s">
        <v>269</v>
      </c>
      <c r="F100" t="s">
        <v>270</v>
      </c>
      <c r="G100" t="s">
        <v>271</v>
      </c>
      <c r="H100" t="s">
        <v>272</v>
      </c>
      <c r="I100">
        <f>ROUND(45,4)</f>
        <v>45</v>
      </c>
      <c r="J100">
        <v>0</v>
      </c>
      <c r="O100">
        <f t="shared" si="33"/>
        <v>4681</v>
      </c>
      <c r="P100">
        <f t="shared" si="34"/>
        <v>2061</v>
      </c>
      <c r="Q100">
        <f t="shared" si="35"/>
        <v>2057</v>
      </c>
      <c r="R100">
        <f t="shared" si="36"/>
        <v>185</v>
      </c>
      <c r="S100">
        <f t="shared" si="37"/>
        <v>563</v>
      </c>
      <c r="T100">
        <f t="shared" si="38"/>
        <v>0</v>
      </c>
      <c r="U100">
        <f t="shared" si="39"/>
        <v>65.7</v>
      </c>
      <c r="V100">
        <f t="shared" si="40"/>
        <v>13.95</v>
      </c>
      <c r="W100">
        <f t="shared" si="41"/>
        <v>0</v>
      </c>
      <c r="X100">
        <f t="shared" si="42"/>
        <v>711</v>
      </c>
      <c r="Y100">
        <f t="shared" si="43"/>
        <v>486</v>
      </c>
      <c r="AA100">
        <v>50333811</v>
      </c>
      <c r="AB100">
        <f t="shared" si="44"/>
        <v>104</v>
      </c>
      <c r="AC100">
        <f t="shared" si="73"/>
        <v>45.8</v>
      </c>
      <c r="AD100">
        <f t="shared" si="74"/>
        <v>45.7</v>
      </c>
      <c r="AE100">
        <f t="shared" si="75"/>
        <v>4.0999999999999996</v>
      </c>
      <c r="AF100">
        <f t="shared" si="76"/>
        <v>12.5</v>
      </c>
      <c r="AG100">
        <f t="shared" si="49"/>
        <v>0</v>
      </c>
      <c r="AH100">
        <f t="shared" si="77"/>
        <v>1.46</v>
      </c>
      <c r="AI100">
        <f t="shared" si="78"/>
        <v>0.31</v>
      </c>
      <c r="AJ100">
        <f t="shared" si="52"/>
        <v>0</v>
      </c>
      <c r="AK100">
        <v>104</v>
      </c>
      <c r="AL100">
        <v>45.8</v>
      </c>
      <c r="AM100">
        <v>45.73</v>
      </c>
      <c r="AN100">
        <v>4.1100000000000003</v>
      </c>
      <c r="AO100">
        <v>12.47</v>
      </c>
      <c r="AP100">
        <v>0</v>
      </c>
      <c r="AQ100">
        <v>1.46</v>
      </c>
      <c r="AR100">
        <v>0.31</v>
      </c>
      <c r="AS100">
        <v>0</v>
      </c>
      <c r="AT100">
        <v>95</v>
      </c>
      <c r="AU100">
        <v>65</v>
      </c>
      <c r="AV100">
        <v>1</v>
      </c>
      <c r="AW100">
        <v>1</v>
      </c>
      <c r="AZ100">
        <v>1</v>
      </c>
      <c r="BA100">
        <v>1</v>
      </c>
      <c r="BB100">
        <v>1</v>
      </c>
      <c r="BC100">
        <v>1</v>
      </c>
      <c r="BD100" t="s">
        <v>3</v>
      </c>
      <c r="BE100" t="s">
        <v>3</v>
      </c>
      <c r="BF100" t="s">
        <v>3</v>
      </c>
      <c r="BG100" t="s">
        <v>3</v>
      </c>
      <c r="BH100">
        <v>0</v>
      </c>
      <c r="BI100">
        <v>2</v>
      </c>
      <c r="BJ100" t="s">
        <v>273</v>
      </c>
      <c r="BM100">
        <v>108001</v>
      </c>
      <c r="BN100">
        <v>0</v>
      </c>
      <c r="BO100" t="s">
        <v>3</v>
      </c>
      <c r="BP100">
        <v>0</v>
      </c>
      <c r="BQ100">
        <v>3</v>
      </c>
      <c r="BR100">
        <v>0</v>
      </c>
      <c r="BS100">
        <v>1</v>
      </c>
      <c r="BT100">
        <v>1</v>
      </c>
      <c r="BU100">
        <v>1</v>
      </c>
      <c r="BV100">
        <v>1</v>
      </c>
      <c r="BW100">
        <v>1</v>
      </c>
      <c r="BX100">
        <v>1</v>
      </c>
      <c r="BY100" t="s">
        <v>3</v>
      </c>
      <c r="BZ100">
        <v>95</v>
      </c>
      <c r="CA100">
        <v>65</v>
      </c>
      <c r="CE100">
        <v>0</v>
      </c>
      <c r="CF100">
        <v>0</v>
      </c>
      <c r="CG100">
        <v>0</v>
      </c>
      <c r="CM100">
        <v>0</v>
      </c>
      <c r="CN100" t="s">
        <v>3</v>
      </c>
      <c r="CO100">
        <v>0</v>
      </c>
      <c r="CP100">
        <f t="shared" si="53"/>
        <v>4681</v>
      </c>
      <c r="CQ100">
        <f t="shared" si="54"/>
        <v>45.8</v>
      </c>
      <c r="CR100">
        <f t="shared" si="55"/>
        <v>45.7</v>
      </c>
      <c r="CS100">
        <f t="shared" si="56"/>
        <v>4.0999999999999996</v>
      </c>
      <c r="CT100">
        <f t="shared" si="57"/>
        <v>12.5</v>
      </c>
      <c r="CU100">
        <f t="shared" si="58"/>
        <v>0</v>
      </c>
      <c r="CV100">
        <f t="shared" si="59"/>
        <v>1.46</v>
      </c>
      <c r="CW100">
        <f t="shared" si="60"/>
        <v>0.31</v>
      </c>
      <c r="CX100">
        <f t="shared" si="61"/>
        <v>0</v>
      </c>
      <c r="CY100">
        <f t="shared" si="62"/>
        <v>710.6</v>
      </c>
      <c r="CZ100">
        <f t="shared" si="63"/>
        <v>486.2</v>
      </c>
      <c r="DC100" t="s">
        <v>3</v>
      </c>
      <c r="DD100" t="s">
        <v>3</v>
      </c>
      <c r="DE100" t="s">
        <v>3</v>
      </c>
      <c r="DF100" t="s">
        <v>3</v>
      </c>
      <c r="DG100" t="s">
        <v>3</v>
      </c>
      <c r="DH100" t="s">
        <v>3</v>
      </c>
      <c r="DI100" t="s">
        <v>3</v>
      </c>
      <c r="DJ100" t="s">
        <v>3</v>
      </c>
      <c r="DK100" t="s">
        <v>3</v>
      </c>
      <c r="DL100" t="s">
        <v>3</v>
      </c>
      <c r="DM100" t="s">
        <v>3</v>
      </c>
      <c r="DN100">
        <v>0</v>
      </c>
      <c r="DO100">
        <v>0</v>
      </c>
      <c r="DP100">
        <v>1</v>
      </c>
      <c r="DQ100">
        <v>1</v>
      </c>
      <c r="DU100">
        <v>1013</v>
      </c>
      <c r="DV100" t="s">
        <v>272</v>
      </c>
      <c r="DW100" t="s">
        <v>272</v>
      </c>
      <c r="DX100">
        <v>1</v>
      </c>
      <c r="EE100">
        <v>48752098</v>
      </c>
      <c r="EF100">
        <v>3</v>
      </c>
      <c r="EG100" t="s">
        <v>161</v>
      </c>
      <c r="EH100">
        <v>0</v>
      </c>
      <c r="EI100" t="s">
        <v>3</v>
      </c>
      <c r="EJ100">
        <v>2</v>
      </c>
      <c r="EK100">
        <v>108001</v>
      </c>
      <c r="EL100" t="s">
        <v>162</v>
      </c>
      <c r="EM100" t="s">
        <v>163</v>
      </c>
      <c r="EO100" t="s">
        <v>3</v>
      </c>
      <c r="EQ100">
        <v>0</v>
      </c>
      <c r="ER100">
        <v>104</v>
      </c>
      <c r="ES100">
        <v>45.8</v>
      </c>
      <c r="ET100">
        <v>45.73</v>
      </c>
      <c r="EU100">
        <v>4.1100000000000003</v>
      </c>
      <c r="EV100">
        <v>12.47</v>
      </c>
      <c r="EW100">
        <v>1.46</v>
      </c>
      <c r="EX100">
        <v>0.31</v>
      </c>
      <c r="EY100">
        <v>0</v>
      </c>
      <c r="FQ100">
        <v>0</v>
      </c>
      <c r="FR100">
        <f t="shared" si="64"/>
        <v>0</v>
      </c>
      <c r="FS100">
        <v>0</v>
      </c>
      <c r="FX100">
        <v>95</v>
      </c>
      <c r="FY100">
        <v>65</v>
      </c>
      <c r="GA100" t="s">
        <v>3</v>
      </c>
      <c r="GD100">
        <v>1</v>
      </c>
      <c r="GF100">
        <v>475257462</v>
      </c>
      <c r="GG100">
        <v>2</v>
      </c>
      <c r="GH100">
        <v>1</v>
      </c>
      <c r="GI100">
        <v>-2</v>
      </c>
      <c r="GJ100">
        <v>0</v>
      </c>
      <c r="GK100">
        <v>0</v>
      </c>
      <c r="GL100">
        <f t="shared" si="65"/>
        <v>0</v>
      </c>
      <c r="GM100">
        <f t="shared" si="66"/>
        <v>5878</v>
      </c>
      <c r="GN100">
        <f t="shared" si="67"/>
        <v>0</v>
      </c>
      <c r="GO100">
        <f t="shared" si="68"/>
        <v>5878</v>
      </c>
      <c r="GP100">
        <f t="shared" si="69"/>
        <v>0</v>
      </c>
      <c r="GR100">
        <v>0</v>
      </c>
      <c r="GS100">
        <v>3</v>
      </c>
      <c r="GT100">
        <v>0</v>
      </c>
      <c r="GU100" t="s">
        <v>3</v>
      </c>
      <c r="GV100">
        <f t="shared" si="70"/>
        <v>0</v>
      </c>
      <c r="GW100">
        <v>1</v>
      </c>
      <c r="GX100">
        <f t="shared" si="71"/>
        <v>0</v>
      </c>
      <c r="HA100">
        <v>0</v>
      </c>
      <c r="HB100">
        <v>0</v>
      </c>
      <c r="HC100">
        <f t="shared" si="72"/>
        <v>0</v>
      </c>
      <c r="IK100">
        <v>0</v>
      </c>
    </row>
    <row r="101" spans="1:245" x14ac:dyDescent="0.2">
      <c r="A101">
        <v>18</v>
      </c>
      <c r="B101">
        <v>1</v>
      </c>
      <c r="C101">
        <v>98</v>
      </c>
      <c r="E101" t="s">
        <v>274</v>
      </c>
      <c r="F101" t="s">
        <v>275</v>
      </c>
      <c r="G101" t="s">
        <v>276</v>
      </c>
      <c r="H101" t="s">
        <v>240</v>
      </c>
      <c r="I101">
        <f>I100*J101</f>
        <v>-2.2499999999999999E-2</v>
      </c>
      <c r="J101">
        <v>-5.0000000000000001E-4</v>
      </c>
      <c r="O101">
        <f t="shared" ref="O101:O131" si="79">ROUND(CP101,0)</f>
        <v>-2009</v>
      </c>
      <c r="P101">
        <f t="shared" ref="P101:P131" si="80">ROUND(CQ101*I101,0)</f>
        <v>-2009</v>
      </c>
      <c r="Q101">
        <f t="shared" ref="Q101:Q131" si="81">ROUND(CR101*I101,0)</f>
        <v>0</v>
      </c>
      <c r="R101">
        <f t="shared" ref="R101:R131" si="82">ROUND(CS101*I101,0)</f>
        <v>0</v>
      </c>
      <c r="S101">
        <f t="shared" ref="S101:S131" si="83">ROUND(CT101*I101,0)</f>
        <v>0</v>
      </c>
      <c r="T101">
        <f t="shared" ref="T101:T131" si="84">ROUND(CU101*I101,0)</f>
        <v>0</v>
      </c>
      <c r="U101">
        <f t="shared" ref="U101:U131" si="85">CV101*I101</f>
        <v>0</v>
      </c>
      <c r="V101">
        <f t="shared" ref="V101:V131" si="86">CW101*I101</f>
        <v>0</v>
      </c>
      <c r="W101">
        <f t="shared" ref="W101:W131" si="87">ROUND(CX101*I101,0)</f>
        <v>0</v>
      </c>
      <c r="X101">
        <f t="shared" ref="X101:X131" si="88">ROUND(CY101,0)</f>
        <v>0</v>
      </c>
      <c r="Y101">
        <f t="shared" ref="Y101:Y131" si="89">ROUND(CZ101,0)</f>
        <v>0</v>
      </c>
      <c r="AA101">
        <v>50333811</v>
      </c>
      <c r="AB101">
        <f t="shared" ref="AB101:AB131" si="90">ROUND((AC101+AD101+AF101),1)</f>
        <v>89303.4</v>
      </c>
      <c r="AC101">
        <f t="shared" si="73"/>
        <v>89303.4</v>
      </c>
      <c r="AD101">
        <f t="shared" si="74"/>
        <v>0</v>
      </c>
      <c r="AE101">
        <f t="shared" si="75"/>
        <v>0</v>
      </c>
      <c r="AF101">
        <f t="shared" si="76"/>
        <v>0</v>
      </c>
      <c r="AG101">
        <f t="shared" ref="AG101:AG131" si="91">ROUND((AP101),1)</f>
        <v>0</v>
      </c>
      <c r="AH101">
        <f t="shared" si="77"/>
        <v>0</v>
      </c>
      <c r="AI101">
        <f t="shared" si="78"/>
        <v>0</v>
      </c>
      <c r="AJ101">
        <f t="shared" ref="AJ101:AJ131" si="92">(AS101)</f>
        <v>0</v>
      </c>
      <c r="AK101">
        <v>89303.44</v>
      </c>
      <c r="AL101">
        <v>89303.44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1</v>
      </c>
      <c r="AW101">
        <v>1</v>
      </c>
      <c r="AZ101">
        <v>1</v>
      </c>
      <c r="BA101">
        <v>1</v>
      </c>
      <c r="BB101">
        <v>1</v>
      </c>
      <c r="BC101">
        <v>1</v>
      </c>
      <c r="BD101" t="s">
        <v>3</v>
      </c>
      <c r="BE101" t="s">
        <v>3</v>
      </c>
      <c r="BF101" t="s">
        <v>3</v>
      </c>
      <c r="BG101" t="s">
        <v>3</v>
      </c>
      <c r="BH101">
        <v>3</v>
      </c>
      <c r="BI101">
        <v>2</v>
      </c>
      <c r="BJ101" t="s">
        <v>277</v>
      </c>
      <c r="BM101">
        <v>500002</v>
      </c>
      <c r="BN101">
        <v>0</v>
      </c>
      <c r="BO101" t="s">
        <v>3</v>
      </c>
      <c r="BP101">
        <v>0</v>
      </c>
      <c r="BQ101">
        <v>12</v>
      </c>
      <c r="BR101">
        <v>1</v>
      </c>
      <c r="BS101">
        <v>1</v>
      </c>
      <c r="BT101">
        <v>1</v>
      </c>
      <c r="BU101">
        <v>1</v>
      </c>
      <c r="BV101">
        <v>1</v>
      </c>
      <c r="BW101">
        <v>1</v>
      </c>
      <c r="BX101">
        <v>1</v>
      </c>
      <c r="BY101" t="s">
        <v>3</v>
      </c>
      <c r="BZ101">
        <v>0</v>
      </c>
      <c r="CA101">
        <v>0</v>
      </c>
      <c r="CE101">
        <v>0</v>
      </c>
      <c r="CF101">
        <v>0</v>
      </c>
      <c r="CG101">
        <v>0</v>
      </c>
      <c r="CM101">
        <v>0</v>
      </c>
      <c r="CN101" t="s">
        <v>3</v>
      </c>
      <c r="CO101">
        <v>0</v>
      </c>
      <c r="CP101">
        <f t="shared" ref="CP101:CP131" si="93">(P101+Q101+S101)</f>
        <v>-2009</v>
      </c>
      <c r="CQ101">
        <f t="shared" ref="CQ101:CQ131" si="94">AC101*BC101</f>
        <v>89303.4</v>
      </c>
      <c r="CR101">
        <f t="shared" ref="CR101:CR131" si="95">AD101*BB101</f>
        <v>0</v>
      </c>
      <c r="CS101">
        <f t="shared" ref="CS101:CS131" si="96">AE101*BS101</f>
        <v>0</v>
      </c>
      <c r="CT101">
        <f t="shared" ref="CT101:CT131" si="97">AF101*BA101</f>
        <v>0</v>
      </c>
      <c r="CU101">
        <f t="shared" ref="CU101:CU131" si="98">AG101</f>
        <v>0</v>
      </c>
      <c r="CV101">
        <f t="shared" ref="CV101:CV131" si="99">AH101</f>
        <v>0</v>
      </c>
      <c r="CW101">
        <f t="shared" ref="CW101:CW131" si="100">AI101</f>
        <v>0</v>
      </c>
      <c r="CX101">
        <f t="shared" ref="CX101:CX131" si="101">AJ101</f>
        <v>0</v>
      </c>
      <c r="CY101">
        <f t="shared" ref="CY101:CY131" si="102">(((S101+R101)*AT101)/100)</f>
        <v>0</v>
      </c>
      <c r="CZ101">
        <f t="shared" ref="CZ101:CZ131" si="103">(((S101+R101)*AU101)/100)</f>
        <v>0</v>
      </c>
      <c r="DC101" t="s">
        <v>3</v>
      </c>
      <c r="DD101" t="s">
        <v>3</v>
      </c>
      <c r="DE101" t="s">
        <v>3</v>
      </c>
      <c r="DF101" t="s">
        <v>3</v>
      </c>
      <c r="DG101" t="s">
        <v>3</v>
      </c>
      <c r="DH101" t="s">
        <v>3</v>
      </c>
      <c r="DI101" t="s">
        <v>3</v>
      </c>
      <c r="DJ101" t="s">
        <v>3</v>
      </c>
      <c r="DK101" t="s">
        <v>3</v>
      </c>
      <c r="DL101" t="s">
        <v>3</v>
      </c>
      <c r="DM101" t="s">
        <v>3</v>
      </c>
      <c r="DN101">
        <v>0</v>
      </c>
      <c r="DO101">
        <v>0</v>
      </c>
      <c r="DP101">
        <v>1</v>
      </c>
      <c r="DQ101">
        <v>1</v>
      </c>
      <c r="DU101">
        <v>1009</v>
      </c>
      <c r="DV101" t="s">
        <v>240</v>
      </c>
      <c r="DW101" t="s">
        <v>240</v>
      </c>
      <c r="DX101">
        <v>1000</v>
      </c>
      <c r="EE101">
        <v>48752149</v>
      </c>
      <c r="EF101">
        <v>12</v>
      </c>
      <c r="EG101" t="s">
        <v>113</v>
      </c>
      <c r="EH101">
        <v>0</v>
      </c>
      <c r="EI101" t="s">
        <v>3</v>
      </c>
      <c r="EJ101">
        <v>2</v>
      </c>
      <c r="EK101">
        <v>500002</v>
      </c>
      <c r="EL101" t="s">
        <v>114</v>
      </c>
      <c r="EM101" t="s">
        <v>115</v>
      </c>
      <c r="EO101" t="s">
        <v>3</v>
      </c>
      <c r="EQ101">
        <v>0</v>
      </c>
      <c r="ER101">
        <v>89303.44</v>
      </c>
      <c r="ES101">
        <v>89303.44</v>
      </c>
      <c r="ET101">
        <v>0</v>
      </c>
      <c r="EU101">
        <v>0</v>
      </c>
      <c r="EV101">
        <v>0</v>
      </c>
      <c r="EW101">
        <v>0</v>
      </c>
      <c r="EX101">
        <v>0</v>
      </c>
      <c r="FQ101">
        <v>0</v>
      </c>
      <c r="FR101">
        <f t="shared" ref="FR101:FR131" si="104">ROUND(IF(AND(BH101=3,BI101=3),P101,0),0)</f>
        <v>0</v>
      </c>
      <c r="FS101">
        <v>0</v>
      </c>
      <c r="FX101">
        <v>0</v>
      </c>
      <c r="FY101">
        <v>0</v>
      </c>
      <c r="GA101" t="s">
        <v>3</v>
      </c>
      <c r="GD101">
        <v>1</v>
      </c>
      <c r="GF101">
        <v>-19438791</v>
      </c>
      <c r="GG101">
        <v>2</v>
      </c>
      <c r="GH101">
        <v>1</v>
      </c>
      <c r="GI101">
        <v>-2</v>
      </c>
      <c r="GJ101">
        <v>0</v>
      </c>
      <c r="GK101">
        <v>0</v>
      </c>
      <c r="GL101">
        <f t="shared" ref="GL101:GL131" si="105">ROUND(IF(AND(BH101=3,BI101=3,FS101&lt;&gt;0),P101,0),0)</f>
        <v>0</v>
      </c>
      <c r="GM101">
        <f t="shared" ref="GM101:GM131" si="106">ROUND(O101+X101+Y101,0)+GX101</f>
        <v>-2009</v>
      </c>
      <c r="GN101">
        <f t="shared" ref="GN101:GN131" si="107">IF(OR(BI101=0,BI101=1),ROUND(O101+X101+Y101,0),0)</f>
        <v>0</v>
      </c>
      <c r="GO101">
        <f t="shared" ref="GO101:GO131" si="108">IF(BI101=2,ROUND(O101+X101+Y101,0),0)</f>
        <v>-2009</v>
      </c>
      <c r="GP101">
        <f t="shared" ref="GP101:GP131" si="109">IF(BI101=4,ROUND(O101+X101+Y101,0)+GX101,0)</f>
        <v>0</v>
      </c>
      <c r="GR101">
        <v>0</v>
      </c>
      <c r="GS101">
        <v>3</v>
      </c>
      <c r="GT101">
        <v>0</v>
      </c>
      <c r="GU101" t="s">
        <v>3</v>
      </c>
      <c r="GV101">
        <f t="shared" ref="GV101:GV131" si="110">ROUND((GT101),1)</f>
        <v>0</v>
      </c>
      <c r="GW101">
        <v>1</v>
      </c>
      <c r="GX101">
        <f t="shared" ref="GX101:GX131" si="111">ROUND(HC101*I101,0)</f>
        <v>0</v>
      </c>
      <c r="HA101">
        <v>0</v>
      </c>
      <c r="HB101">
        <v>0</v>
      </c>
      <c r="HC101">
        <f t="shared" ref="HC101:HC131" si="112">GV101*GW101</f>
        <v>0</v>
      </c>
      <c r="IK101">
        <v>0</v>
      </c>
    </row>
    <row r="102" spans="1:245" x14ac:dyDescent="0.2">
      <c r="A102">
        <v>18</v>
      </c>
      <c r="B102">
        <v>1</v>
      </c>
      <c r="C102">
        <v>97</v>
      </c>
      <c r="E102" t="s">
        <v>278</v>
      </c>
      <c r="F102" t="s">
        <v>279</v>
      </c>
      <c r="G102" t="s">
        <v>280</v>
      </c>
      <c r="H102" t="s">
        <v>110</v>
      </c>
      <c r="I102">
        <f>I100*J102</f>
        <v>0.25245000000000001</v>
      </c>
      <c r="J102">
        <v>5.6100000000000004E-3</v>
      </c>
      <c r="O102">
        <f t="shared" si="79"/>
        <v>1142</v>
      </c>
      <c r="P102">
        <f t="shared" si="80"/>
        <v>1142</v>
      </c>
      <c r="Q102">
        <f t="shared" si="81"/>
        <v>0</v>
      </c>
      <c r="R102">
        <f t="shared" si="82"/>
        <v>0</v>
      </c>
      <c r="S102">
        <f t="shared" si="83"/>
        <v>0</v>
      </c>
      <c r="T102">
        <f t="shared" si="84"/>
        <v>0</v>
      </c>
      <c r="U102">
        <f t="shared" si="85"/>
        <v>0</v>
      </c>
      <c r="V102">
        <f t="shared" si="86"/>
        <v>0</v>
      </c>
      <c r="W102">
        <f t="shared" si="87"/>
        <v>0</v>
      </c>
      <c r="X102">
        <f t="shared" si="88"/>
        <v>0</v>
      </c>
      <c r="Y102">
        <f t="shared" si="89"/>
        <v>0</v>
      </c>
      <c r="AA102">
        <v>50333811</v>
      </c>
      <c r="AB102">
        <f t="shared" si="90"/>
        <v>4522.5</v>
      </c>
      <c r="AC102">
        <f t="shared" si="73"/>
        <v>4522.5</v>
      </c>
      <c r="AD102">
        <f t="shared" si="74"/>
        <v>0</v>
      </c>
      <c r="AE102">
        <f t="shared" si="75"/>
        <v>0</v>
      </c>
      <c r="AF102">
        <f t="shared" si="76"/>
        <v>0</v>
      </c>
      <c r="AG102">
        <f t="shared" si="91"/>
        <v>0</v>
      </c>
      <c r="AH102">
        <f t="shared" si="77"/>
        <v>0</v>
      </c>
      <c r="AI102">
        <f t="shared" si="78"/>
        <v>0</v>
      </c>
      <c r="AJ102">
        <f t="shared" si="92"/>
        <v>0</v>
      </c>
      <c r="AK102">
        <v>4522.46</v>
      </c>
      <c r="AL102">
        <v>4522.46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1</v>
      </c>
      <c r="AW102">
        <v>1</v>
      </c>
      <c r="AZ102">
        <v>1</v>
      </c>
      <c r="BA102">
        <v>1</v>
      </c>
      <c r="BB102">
        <v>1</v>
      </c>
      <c r="BC102">
        <v>1</v>
      </c>
      <c r="BD102" t="s">
        <v>3</v>
      </c>
      <c r="BE102" t="s">
        <v>3</v>
      </c>
      <c r="BF102" t="s">
        <v>3</v>
      </c>
      <c r="BG102" t="s">
        <v>3</v>
      </c>
      <c r="BH102">
        <v>3</v>
      </c>
      <c r="BI102">
        <v>2</v>
      </c>
      <c r="BJ102" t="s">
        <v>281</v>
      </c>
      <c r="BM102">
        <v>500002</v>
      </c>
      <c r="BN102">
        <v>0</v>
      </c>
      <c r="BO102" t="s">
        <v>3</v>
      </c>
      <c r="BP102">
        <v>0</v>
      </c>
      <c r="BQ102">
        <v>12</v>
      </c>
      <c r="BR102">
        <v>0</v>
      </c>
      <c r="BS102">
        <v>1</v>
      </c>
      <c r="BT102">
        <v>1</v>
      </c>
      <c r="BU102">
        <v>1</v>
      </c>
      <c r="BV102">
        <v>1</v>
      </c>
      <c r="BW102">
        <v>1</v>
      </c>
      <c r="BX102">
        <v>1</v>
      </c>
      <c r="BY102" t="s">
        <v>3</v>
      </c>
      <c r="BZ102">
        <v>0</v>
      </c>
      <c r="CA102">
        <v>0</v>
      </c>
      <c r="CE102">
        <v>0</v>
      </c>
      <c r="CF102">
        <v>0</v>
      </c>
      <c r="CG102">
        <v>0</v>
      </c>
      <c r="CM102">
        <v>0</v>
      </c>
      <c r="CN102" t="s">
        <v>3</v>
      </c>
      <c r="CO102">
        <v>0</v>
      </c>
      <c r="CP102">
        <f t="shared" si="93"/>
        <v>1142</v>
      </c>
      <c r="CQ102">
        <f t="shared" si="94"/>
        <v>4522.5</v>
      </c>
      <c r="CR102">
        <f t="shared" si="95"/>
        <v>0</v>
      </c>
      <c r="CS102">
        <f t="shared" si="96"/>
        <v>0</v>
      </c>
      <c r="CT102">
        <f t="shared" si="97"/>
        <v>0</v>
      </c>
      <c r="CU102">
        <f t="shared" si="98"/>
        <v>0</v>
      </c>
      <c r="CV102">
        <f t="shared" si="99"/>
        <v>0</v>
      </c>
      <c r="CW102">
        <f t="shared" si="100"/>
        <v>0</v>
      </c>
      <c r="CX102">
        <f t="shared" si="101"/>
        <v>0</v>
      </c>
      <c r="CY102">
        <f t="shared" si="102"/>
        <v>0</v>
      </c>
      <c r="CZ102">
        <f t="shared" si="103"/>
        <v>0</v>
      </c>
      <c r="DC102" t="s">
        <v>3</v>
      </c>
      <c r="DD102" t="s">
        <v>3</v>
      </c>
      <c r="DE102" t="s">
        <v>3</v>
      </c>
      <c r="DF102" t="s">
        <v>3</v>
      </c>
      <c r="DG102" t="s">
        <v>3</v>
      </c>
      <c r="DH102" t="s">
        <v>3</v>
      </c>
      <c r="DI102" t="s">
        <v>3</v>
      </c>
      <c r="DJ102" t="s">
        <v>3</v>
      </c>
      <c r="DK102" t="s">
        <v>3</v>
      </c>
      <c r="DL102" t="s">
        <v>3</v>
      </c>
      <c r="DM102" t="s">
        <v>3</v>
      </c>
      <c r="DN102">
        <v>0</v>
      </c>
      <c r="DO102">
        <v>0</v>
      </c>
      <c r="DP102">
        <v>1</v>
      </c>
      <c r="DQ102">
        <v>1</v>
      </c>
      <c r="DU102">
        <v>1013</v>
      </c>
      <c r="DV102" t="s">
        <v>110</v>
      </c>
      <c r="DW102" t="s">
        <v>112</v>
      </c>
      <c r="DX102">
        <v>1</v>
      </c>
      <c r="EE102">
        <v>48752149</v>
      </c>
      <c r="EF102">
        <v>12</v>
      </c>
      <c r="EG102" t="s">
        <v>113</v>
      </c>
      <c r="EH102">
        <v>0</v>
      </c>
      <c r="EI102" t="s">
        <v>3</v>
      </c>
      <c r="EJ102">
        <v>2</v>
      </c>
      <c r="EK102">
        <v>500002</v>
      </c>
      <c r="EL102" t="s">
        <v>114</v>
      </c>
      <c r="EM102" t="s">
        <v>115</v>
      </c>
      <c r="EO102" t="s">
        <v>3</v>
      </c>
      <c r="EQ102">
        <v>0</v>
      </c>
      <c r="ER102">
        <v>4522.46</v>
      </c>
      <c r="ES102">
        <v>4522.46</v>
      </c>
      <c r="ET102">
        <v>0</v>
      </c>
      <c r="EU102">
        <v>0</v>
      </c>
      <c r="EV102">
        <v>0</v>
      </c>
      <c r="EW102">
        <v>0</v>
      </c>
      <c r="EX102">
        <v>0</v>
      </c>
      <c r="FQ102">
        <v>0</v>
      </c>
      <c r="FR102">
        <f t="shared" si="104"/>
        <v>0</v>
      </c>
      <c r="FS102">
        <v>0</v>
      </c>
      <c r="FX102">
        <v>0</v>
      </c>
      <c r="FY102">
        <v>0</v>
      </c>
      <c r="GA102" t="s">
        <v>3</v>
      </c>
      <c r="GD102">
        <v>1</v>
      </c>
      <c r="GF102">
        <v>498524852</v>
      </c>
      <c r="GG102">
        <v>2</v>
      </c>
      <c r="GH102">
        <v>1</v>
      </c>
      <c r="GI102">
        <v>-2</v>
      </c>
      <c r="GJ102">
        <v>0</v>
      </c>
      <c r="GK102">
        <v>0</v>
      </c>
      <c r="GL102">
        <f t="shared" si="105"/>
        <v>0</v>
      </c>
      <c r="GM102">
        <f t="shared" si="106"/>
        <v>1142</v>
      </c>
      <c r="GN102">
        <f t="shared" si="107"/>
        <v>0</v>
      </c>
      <c r="GO102">
        <f t="shared" si="108"/>
        <v>1142</v>
      </c>
      <c r="GP102">
        <f t="shared" si="109"/>
        <v>0</v>
      </c>
      <c r="GR102">
        <v>0</v>
      </c>
      <c r="GS102">
        <v>3</v>
      </c>
      <c r="GT102">
        <v>0</v>
      </c>
      <c r="GU102" t="s">
        <v>3</v>
      </c>
      <c r="GV102">
        <f t="shared" si="110"/>
        <v>0</v>
      </c>
      <c r="GW102">
        <v>1</v>
      </c>
      <c r="GX102">
        <f t="shared" si="111"/>
        <v>0</v>
      </c>
      <c r="HA102">
        <v>0</v>
      </c>
      <c r="HB102">
        <v>0</v>
      </c>
      <c r="HC102">
        <f t="shared" si="112"/>
        <v>0</v>
      </c>
      <c r="IK102">
        <v>0</v>
      </c>
    </row>
    <row r="103" spans="1:245" x14ac:dyDescent="0.2">
      <c r="A103">
        <v>17</v>
      </c>
      <c r="B103">
        <v>1</v>
      </c>
      <c r="E103" t="s">
        <v>282</v>
      </c>
      <c r="F103" t="s">
        <v>248</v>
      </c>
      <c r="G103" t="s">
        <v>649</v>
      </c>
      <c r="H103" t="s">
        <v>250</v>
      </c>
      <c r="I103">
        <v>14</v>
      </c>
      <c r="J103">
        <v>0</v>
      </c>
      <c r="O103">
        <f t="shared" si="79"/>
        <v>100012</v>
      </c>
      <c r="P103">
        <f t="shared" si="80"/>
        <v>100012</v>
      </c>
      <c r="Q103">
        <f t="shared" si="81"/>
        <v>0</v>
      </c>
      <c r="R103">
        <f t="shared" si="82"/>
        <v>0</v>
      </c>
      <c r="S103">
        <f t="shared" si="83"/>
        <v>0</v>
      </c>
      <c r="T103">
        <f t="shared" si="84"/>
        <v>0</v>
      </c>
      <c r="U103">
        <f t="shared" si="85"/>
        <v>0</v>
      </c>
      <c r="V103">
        <f t="shared" si="86"/>
        <v>0</v>
      </c>
      <c r="W103">
        <f t="shared" si="87"/>
        <v>0</v>
      </c>
      <c r="X103">
        <f t="shared" si="88"/>
        <v>0</v>
      </c>
      <c r="Y103">
        <f t="shared" si="89"/>
        <v>0</v>
      </c>
      <c r="AA103">
        <v>50333811</v>
      </c>
      <c r="AB103">
        <f t="shared" si="90"/>
        <v>7143.7</v>
      </c>
      <c r="AC103">
        <f t="shared" si="73"/>
        <v>7143.7</v>
      </c>
      <c r="AD103">
        <f t="shared" si="74"/>
        <v>0</v>
      </c>
      <c r="AE103">
        <f t="shared" si="75"/>
        <v>0</v>
      </c>
      <c r="AF103">
        <f t="shared" si="76"/>
        <v>0</v>
      </c>
      <c r="AG103">
        <f t="shared" si="91"/>
        <v>0</v>
      </c>
      <c r="AH103">
        <f t="shared" si="77"/>
        <v>0</v>
      </c>
      <c r="AI103">
        <f t="shared" si="78"/>
        <v>0</v>
      </c>
      <c r="AJ103">
        <f t="shared" si="92"/>
        <v>0</v>
      </c>
      <c r="AK103">
        <v>7143.7199999999993</v>
      </c>
      <c r="AL103">
        <v>7143.7199999999993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105</v>
      </c>
      <c r="AU103">
        <v>51</v>
      </c>
      <c r="AV103">
        <v>1</v>
      </c>
      <c r="AW103">
        <v>1</v>
      </c>
      <c r="AZ103">
        <v>1</v>
      </c>
      <c r="BA103">
        <v>1</v>
      </c>
      <c r="BB103">
        <v>1</v>
      </c>
      <c r="BC103">
        <v>1</v>
      </c>
      <c r="BD103" t="s">
        <v>3</v>
      </c>
      <c r="BE103" t="s">
        <v>3</v>
      </c>
      <c r="BF103" t="s">
        <v>3</v>
      </c>
      <c r="BG103" t="s">
        <v>3</v>
      </c>
      <c r="BH103">
        <v>3</v>
      </c>
      <c r="BI103">
        <v>1</v>
      </c>
      <c r="BJ103" t="s">
        <v>3</v>
      </c>
      <c r="BM103">
        <v>33001</v>
      </c>
      <c r="BN103">
        <v>0</v>
      </c>
      <c r="BO103" t="s">
        <v>3</v>
      </c>
      <c r="BP103">
        <v>0</v>
      </c>
      <c r="BQ103">
        <v>2</v>
      </c>
      <c r="BR103">
        <v>0</v>
      </c>
      <c r="BS103">
        <v>1</v>
      </c>
      <c r="BT103">
        <v>1</v>
      </c>
      <c r="BU103">
        <v>1</v>
      </c>
      <c r="BV103">
        <v>1</v>
      </c>
      <c r="BW103">
        <v>1</v>
      </c>
      <c r="BX103">
        <v>1</v>
      </c>
      <c r="BY103" t="s">
        <v>3</v>
      </c>
      <c r="BZ103">
        <v>105</v>
      </c>
      <c r="CA103">
        <v>60</v>
      </c>
      <c r="CE103">
        <v>0</v>
      </c>
      <c r="CF103">
        <v>0</v>
      </c>
      <c r="CG103">
        <v>0</v>
      </c>
      <c r="CM103">
        <v>0</v>
      </c>
      <c r="CN103" t="s">
        <v>3</v>
      </c>
      <c r="CO103">
        <v>0</v>
      </c>
      <c r="CP103">
        <f t="shared" si="93"/>
        <v>100012</v>
      </c>
      <c r="CQ103">
        <f t="shared" si="94"/>
        <v>7143.7</v>
      </c>
      <c r="CR103">
        <f t="shared" si="95"/>
        <v>0</v>
      </c>
      <c r="CS103">
        <f t="shared" si="96"/>
        <v>0</v>
      </c>
      <c r="CT103">
        <f t="shared" si="97"/>
        <v>0</v>
      </c>
      <c r="CU103">
        <f t="shared" si="98"/>
        <v>0</v>
      </c>
      <c r="CV103">
        <f t="shared" si="99"/>
        <v>0</v>
      </c>
      <c r="CW103">
        <f t="shared" si="100"/>
        <v>0</v>
      </c>
      <c r="CX103">
        <f t="shared" si="101"/>
        <v>0</v>
      </c>
      <c r="CY103">
        <f t="shared" si="102"/>
        <v>0</v>
      </c>
      <c r="CZ103">
        <f t="shared" si="103"/>
        <v>0</v>
      </c>
      <c r="DC103" t="s">
        <v>3</v>
      </c>
      <c r="DD103" t="s">
        <v>3</v>
      </c>
      <c r="DE103" t="s">
        <v>3</v>
      </c>
      <c r="DF103" t="s">
        <v>3</v>
      </c>
      <c r="DG103" t="s">
        <v>3</v>
      </c>
      <c r="DH103" t="s">
        <v>3</v>
      </c>
      <c r="DI103" t="s">
        <v>3</v>
      </c>
      <c r="DJ103" t="s">
        <v>3</v>
      </c>
      <c r="DK103" t="s">
        <v>3</v>
      </c>
      <c r="DL103" t="s">
        <v>3</v>
      </c>
      <c r="DM103" t="s">
        <v>3</v>
      </c>
      <c r="DN103">
        <v>0</v>
      </c>
      <c r="DO103">
        <v>0</v>
      </c>
      <c r="DP103">
        <v>1</v>
      </c>
      <c r="DQ103">
        <v>1</v>
      </c>
      <c r="DU103">
        <v>1013</v>
      </c>
      <c r="DV103" t="s">
        <v>250</v>
      </c>
      <c r="DW103" t="s">
        <v>250</v>
      </c>
      <c r="DX103">
        <v>1</v>
      </c>
      <c r="EE103">
        <v>48752270</v>
      </c>
      <c r="EF103">
        <v>2</v>
      </c>
      <c r="EG103" t="s">
        <v>22</v>
      </c>
      <c r="EH103">
        <v>0</v>
      </c>
      <c r="EI103" t="s">
        <v>3</v>
      </c>
      <c r="EJ103">
        <v>1</v>
      </c>
      <c r="EK103">
        <v>33001</v>
      </c>
      <c r="EL103" t="s">
        <v>23</v>
      </c>
      <c r="EM103" t="s">
        <v>24</v>
      </c>
      <c r="EO103" t="s">
        <v>3</v>
      </c>
      <c r="EQ103">
        <v>0</v>
      </c>
      <c r="ER103">
        <v>7143.7199999999993</v>
      </c>
      <c r="ES103">
        <v>7143.7199999999993</v>
      </c>
      <c r="ET103">
        <v>0</v>
      </c>
      <c r="EU103">
        <v>0</v>
      </c>
      <c r="EV103">
        <v>0</v>
      </c>
      <c r="EW103">
        <v>0</v>
      </c>
      <c r="EX103">
        <v>0</v>
      </c>
      <c r="EY103">
        <v>0</v>
      </c>
      <c r="EZ103">
        <v>5</v>
      </c>
      <c r="FC103">
        <v>1</v>
      </c>
      <c r="FD103">
        <v>18</v>
      </c>
      <c r="FF103">
        <v>69000</v>
      </c>
      <c r="FQ103">
        <v>0</v>
      </c>
      <c r="FR103">
        <f t="shared" si="104"/>
        <v>0</v>
      </c>
      <c r="FS103">
        <v>0</v>
      </c>
      <c r="FU103" t="s">
        <v>25</v>
      </c>
      <c r="FX103">
        <v>105</v>
      </c>
      <c r="FY103">
        <v>51</v>
      </c>
      <c r="GA103" t="s">
        <v>283</v>
      </c>
      <c r="GD103">
        <v>1</v>
      </c>
      <c r="GF103">
        <v>-1905048829</v>
      </c>
      <c r="GG103">
        <v>2</v>
      </c>
      <c r="GH103">
        <v>3</v>
      </c>
      <c r="GI103">
        <v>3</v>
      </c>
      <c r="GJ103">
        <v>0</v>
      </c>
      <c r="GK103">
        <v>0</v>
      </c>
      <c r="GL103">
        <f t="shared" si="105"/>
        <v>0</v>
      </c>
      <c r="GM103">
        <f t="shared" si="106"/>
        <v>100012</v>
      </c>
      <c r="GN103">
        <f t="shared" si="107"/>
        <v>100012</v>
      </c>
      <c r="GO103">
        <f t="shared" si="108"/>
        <v>0</v>
      </c>
      <c r="GP103">
        <f t="shared" si="109"/>
        <v>0</v>
      </c>
      <c r="GR103">
        <v>1</v>
      </c>
      <c r="GS103">
        <v>1</v>
      </c>
      <c r="GT103">
        <v>0</v>
      </c>
      <c r="GU103" t="s">
        <v>3</v>
      </c>
      <c r="GV103">
        <f t="shared" si="110"/>
        <v>0</v>
      </c>
      <c r="GW103">
        <v>1</v>
      </c>
      <c r="GX103">
        <f t="shared" si="111"/>
        <v>0</v>
      </c>
      <c r="HA103">
        <v>0</v>
      </c>
      <c r="HB103">
        <v>0</v>
      </c>
      <c r="HC103">
        <f t="shared" si="112"/>
        <v>0</v>
      </c>
      <c r="IK103">
        <v>0</v>
      </c>
    </row>
    <row r="104" spans="1:245" x14ac:dyDescent="0.2">
      <c r="A104">
        <v>17</v>
      </c>
      <c r="B104">
        <v>1</v>
      </c>
      <c r="E104" t="s">
        <v>284</v>
      </c>
      <c r="F104" t="s">
        <v>248</v>
      </c>
      <c r="G104" t="s">
        <v>650</v>
      </c>
      <c r="H104" t="s">
        <v>250</v>
      </c>
      <c r="I104">
        <v>23</v>
      </c>
      <c r="J104">
        <v>0</v>
      </c>
      <c r="O104">
        <f t="shared" si="79"/>
        <v>104061</v>
      </c>
      <c r="P104">
        <f t="shared" si="80"/>
        <v>104061</v>
      </c>
      <c r="Q104">
        <f t="shared" si="81"/>
        <v>0</v>
      </c>
      <c r="R104">
        <f t="shared" si="82"/>
        <v>0</v>
      </c>
      <c r="S104">
        <f t="shared" si="83"/>
        <v>0</v>
      </c>
      <c r="T104">
        <f t="shared" si="84"/>
        <v>0</v>
      </c>
      <c r="U104">
        <f t="shared" si="85"/>
        <v>0</v>
      </c>
      <c r="V104">
        <f t="shared" si="86"/>
        <v>0</v>
      </c>
      <c r="W104">
        <f t="shared" si="87"/>
        <v>0</v>
      </c>
      <c r="X104">
        <f t="shared" si="88"/>
        <v>0</v>
      </c>
      <c r="Y104">
        <f t="shared" si="89"/>
        <v>0</v>
      </c>
      <c r="AA104">
        <v>50333811</v>
      </c>
      <c r="AB104">
        <f t="shared" si="90"/>
        <v>4524.3999999999996</v>
      </c>
      <c r="AC104">
        <f t="shared" si="73"/>
        <v>4524.3999999999996</v>
      </c>
      <c r="AD104">
        <f t="shared" si="74"/>
        <v>0</v>
      </c>
      <c r="AE104">
        <f t="shared" si="75"/>
        <v>0</v>
      </c>
      <c r="AF104">
        <f t="shared" si="76"/>
        <v>0</v>
      </c>
      <c r="AG104">
        <f t="shared" si="91"/>
        <v>0</v>
      </c>
      <c r="AH104">
        <f t="shared" si="77"/>
        <v>0</v>
      </c>
      <c r="AI104">
        <f t="shared" si="78"/>
        <v>0</v>
      </c>
      <c r="AJ104">
        <f t="shared" si="92"/>
        <v>0</v>
      </c>
      <c r="AK104">
        <v>4524.3599999999997</v>
      </c>
      <c r="AL104">
        <v>4524.3599999999997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105</v>
      </c>
      <c r="AU104">
        <v>51</v>
      </c>
      <c r="AV104">
        <v>1</v>
      </c>
      <c r="AW104">
        <v>1</v>
      </c>
      <c r="AZ104">
        <v>1</v>
      </c>
      <c r="BA104">
        <v>1</v>
      </c>
      <c r="BB104">
        <v>1</v>
      </c>
      <c r="BC104">
        <v>1</v>
      </c>
      <c r="BD104" t="s">
        <v>3</v>
      </c>
      <c r="BE104" t="s">
        <v>3</v>
      </c>
      <c r="BF104" t="s">
        <v>3</v>
      </c>
      <c r="BG104" t="s">
        <v>3</v>
      </c>
      <c r="BH104">
        <v>3</v>
      </c>
      <c r="BI104">
        <v>1</v>
      </c>
      <c r="BJ104" t="s">
        <v>3</v>
      </c>
      <c r="BM104">
        <v>33001</v>
      </c>
      <c r="BN104">
        <v>0</v>
      </c>
      <c r="BO104" t="s">
        <v>3</v>
      </c>
      <c r="BP104">
        <v>0</v>
      </c>
      <c r="BQ104">
        <v>2</v>
      </c>
      <c r="BR104">
        <v>0</v>
      </c>
      <c r="BS104">
        <v>1</v>
      </c>
      <c r="BT104">
        <v>1</v>
      </c>
      <c r="BU104">
        <v>1</v>
      </c>
      <c r="BV104">
        <v>1</v>
      </c>
      <c r="BW104">
        <v>1</v>
      </c>
      <c r="BX104">
        <v>1</v>
      </c>
      <c r="BY104" t="s">
        <v>3</v>
      </c>
      <c r="BZ104">
        <v>105</v>
      </c>
      <c r="CA104">
        <v>60</v>
      </c>
      <c r="CE104">
        <v>0</v>
      </c>
      <c r="CF104">
        <v>0</v>
      </c>
      <c r="CG104">
        <v>0</v>
      </c>
      <c r="CM104">
        <v>0</v>
      </c>
      <c r="CN104" t="s">
        <v>3</v>
      </c>
      <c r="CO104">
        <v>0</v>
      </c>
      <c r="CP104">
        <f t="shared" si="93"/>
        <v>104061</v>
      </c>
      <c r="CQ104">
        <f t="shared" si="94"/>
        <v>4524.3999999999996</v>
      </c>
      <c r="CR104">
        <f t="shared" si="95"/>
        <v>0</v>
      </c>
      <c r="CS104">
        <f t="shared" si="96"/>
        <v>0</v>
      </c>
      <c r="CT104">
        <f t="shared" si="97"/>
        <v>0</v>
      </c>
      <c r="CU104">
        <f t="shared" si="98"/>
        <v>0</v>
      </c>
      <c r="CV104">
        <f t="shared" si="99"/>
        <v>0</v>
      </c>
      <c r="CW104">
        <f t="shared" si="100"/>
        <v>0</v>
      </c>
      <c r="CX104">
        <f t="shared" si="101"/>
        <v>0</v>
      </c>
      <c r="CY104">
        <f t="shared" si="102"/>
        <v>0</v>
      </c>
      <c r="CZ104">
        <f t="shared" si="103"/>
        <v>0</v>
      </c>
      <c r="DC104" t="s">
        <v>3</v>
      </c>
      <c r="DD104" t="s">
        <v>3</v>
      </c>
      <c r="DE104" t="s">
        <v>3</v>
      </c>
      <c r="DF104" t="s">
        <v>3</v>
      </c>
      <c r="DG104" t="s">
        <v>3</v>
      </c>
      <c r="DH104" t="s">
        <v>3</v>
      </c>
      <c r="DI104" t="s">
        <v>3</v>
      </c>
      <c r="DJ104" t="s">
        <v>3</v>
      </c>
      <c r="DK104" t="s">
        <v>3</v>
      </c>
      <c r="DL104" t="s">
        <v>3</v>
      </c>
      <c r="DM104" t="s">
        <v>3</v>
      </c>
      <c r="DN104">
        <v>0</v>
      </c>
      <c r="DO104">
        <v>0</v>
      </c>
      <c r="DP104">
        <v>1</v>
      </c>
      <c r="DQ104">
        <v>1</v>
      </c>
      <c r="DU104">
        <v>1013</v>
      </c>
      <c r="DV104" t="s">
        <v>250</v>
      </c>
      <c r="DW104" t="s">
        <v>250</v>
      </c>
      <c r="DX104">
        <v>1</v>
      </c>
      <c r="EE104">
        <v>48752270</v>
      </c>
      <c r="EF104">
        <v>2</v>
      </c>
      <c r="EG104" t="s">
        <v>22</v>
      </c>
      <c r="EH104">
        <v>0</v>
      </c>
      <c r="EI104" t="s">
        <v>3</v>
      </c>
      <c r="EJ104">
        <v>1</v>
      </c>
      <c r="EK104">
        <v>33001</v>
      </c>
      <c r="EL104" t="s">
        <v>23</v>
      </c>
      <c r="EM104" t="s">
        <v>24</v>
      </c>
      <c r="EO104" t="s">
        <v>3</v>
      </c>
      <c r="EQ104">
        <v>0</v>
      </c>
      <c r="ER104">
        <v>4524.3599999999997</v>
      </c>
      <c r="ES104">
        <v>4524.3599999999997</v>
      </c>
      <c r="ET104">
        <v>0</v>
      </c>
      <c r="EU104">
        <v>0</v>
      </c>
      <c r="EV104">
        <v>0</v>
      </c>
      <c r="EW104">
        <v>0</v>
      </c>
      <c r="EX104">
        <v>0</v>
      </c>
      <c r="EY104">
        <v>0</v>
      </c>
      <c r="EZ104">
        <v>5</v>
      </c>
      <c r="FC104">
        <v>1</v>
      </c>
      <c r="FD104">
        <v>18</v>
      </c>
      <c r="FF104">
        <v>43700</v>
      </c>
      <c r="FQ104">
        <v>0</v>
      </c>
      <c r="FR104">
        <f t="shared" si="104"/>
        <v>0</v>
      </c>
      <c r="FS104">
        <v>0</v>
      </c>
      <c r="FU104" t="s">
        <v>25</v>
      </c>
      <c r="FX104">
        <v>105</v>
      </c>
      <c r="FY104">
        <v>51</v>
      </c>
      <c r="GA104" t="s">
        <v>285</v>
      </c>
      <c r="GD104">
        <v>1</v>
      </c>
      <c r="GF104">
        <v>-877679453</v>
      </c>
      <c r="GG104">
        <v>2</v>
      </c>
      <c r="GH104">
        <v>3</v>
      </c>
      <c r="GI104">
        <v>3</v>
      </c>
      <c r="GJ104">
        <v>0</v>
      </c>
      <c r="GK104">
        <v>0</v>
      </c>
      <c r="GL104">
        <f t="shared" si="105"/>
        <v>0</v>
      </c>
      <c r="GM104">
        <f t="shared" si="106"/>
        <v>104061</v>
      </c>
      <c r="GN104">
        <f t="shared" si="107"/>
        <v>104061</v>
      </c>
      <c r="GO104">
        <f t="shared" si="108"/>
        <v>0</v>
      </c>
      <c r="GP104">
        <f t="shared" si="109"/>
        <v>0</v>
      </c>
      <c r="GR104">
        <v>1</v>
      </c>
      <c r="GS104">
        <v>1</v>
      </c>
      <c r="GT104">
        <v>0</v>
      </c>
      <c r="GU104" t="s">
        <v>3</v>
      </c>
      <c r="GV104">
        <f t="shared" si="110"/>
        <v>0</v>
      </c>
      <c r="GW104">
        <v>1</v>
      </c>
      <c r="GX104">
        <f t="shared" si="111"/>
        <v>0</v>
      </c>
      <c r="HA104">
        <v>0</v>
      </c>
      <c r="HB104">
        <v>0</v>
      </c>
      <c r="HC104">
        <f t="shared" si="112"/>
        <v>0</v>
      </c>
      <c r="IK104">
        <v>0</v>
      </c>
    </row>
    <row r="105" spans="1:245" x14ac:dyDescent="0.2">
      <c r="A105">
        <v>17</v>
      </c>
      <c r="B105">
        <v>1</v>
      </c>
      <c r="E105" t="s">
        <v>286</v>
      </c>
      <c r="F105" t="s">
        <v>248</v>
      </c>
      <c r="G105" t="s">
        <v>651</v>
      </c>
      <c r="H105" t="s">
        <v>250</v>
      </c>
      <c r="I105">
        <v>4</v>
      </c>
      <c r="J105">
        <v>0</v>
      </c>
      <c r="O105">
        <f t="shared" si="79"/>
        <v>36626</v>
      </c>
      <c r="P105">
        <f t="shared" si="80"/>
        <v>36626</v>
      </c>
      <c r="Q105">
        <f t="shared" si="81"/>
        <v>0</v>
      </c>
      <c r="R105">
        <f t="shared" si="82"/>
        <v>0</v>
      </c>
      <c r="S105">
        <f t="shared" si="83"/>
        <v>0</v>
      </c>
      <c r="T105">
        <f t="shared" si="84"/>
        <v>0</v>
      </c>
      <c r="U105">
        <f t="shared" si="85"/>
        <v>0</v>
      </c>
      <c r="V105">
        <f t="shared" si="86"/>
        <v>0</v>
      </c>
      <c r="W105">
        <f t="shared" si="87"/>
        <v>0</v>
      </c>
      <c r="X105">
        <f t="shared" si="88"/>
        <v>0</v>
      </c>
      <c r="Y105">
        <f t="shared" si="89"/>
        <v>0</v>
      </c>
      <c r="AA105">
        <v>50333811</v>
      </c>
      <c r="AB105">
        <f t="shared" si="90"/>
        <v>9156.4</v>
      </c>
      <c r="AC105">
        <f t="shared" si="73"/>
        <v>9156.4</v>
      </c>
      <c r="AD105">
        <f t="shared" si="74"/>
        <v>0</v>
      </c>
      <c r="AE105">
        <f t="shared" si="75"/>
        <v>0</v>
      </c>
      <c r="AF105">
        <f t="shared" si="76"/>
        <v>0</v>
      </c>
      <c r="AG105">
        <f t="shared" si="91"/>
        <v>0</v>
      </c>
      <c r="AH105">
        <f t="shared" si="77"/>
        <v>0</v>
      </c>
      <c r="AI105">
        <f t="shared" si="78"/>
        <v>0</v>
      </c>
      <c r="AJ105">
        <f t="shared" si="92"/>
        <v>0</v>
      </c>
      <c r="AK105">
        <v>9156.4000000000015</v>
      </c>
      <c r="AL105">
        <v>9156.4000000000015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105</v>
      </c>
      <c r="AU105">
        <v>51</v>
      </c>
      <c r="AV105">
        <v>1</v>
      </c>
      <c r="AW105">
        <v>1</v>
      </c>
      <c r="AZ105">
        <v>1</v>
      </c>
      <c r="BA105">
        <v>1</v>
      </c>
      <c r="BB105">
        <v>1</v>
      </c>
      <c r="BC105">
        <v>1</v>
      </c>
      <c r="BD105" t="s">
        <v>3</v>
      </c>
      <c r="BE105" t="s">
        <v>3</v>
      </c>
      <c r="BF105" t="s">
        <v>3</v>
      </c>
      <c r="BG105" t="s">
        <v>3</v>
      </c>
      <c r="BH105">
        <v>3</v>
      </c>
      <c r="BI105">
        <v>1</v>
      </c>
      <c r="BJ105" t="s">
        <v>3</v>
      </c>
      <c r="BM105">
        <v>33001</v>
      </c>
      <c r="BN105">
        <v>0</v>
      </c>
      <c r="BO105" t="s">
        <v>3</v>
      </c>
      <c r="BP105">
        <v>0</v>
      </c>
      <c r="BQ105">
        <v>2</v>
      </c>
      <c r="BR105">
        <v>0</v>
      </c>
      <c r="BS105">
        <v>1</v>
      </c>
      <c r="BT105">
        <v>1</v>
      </c>
      <c r="BU105">
        <v>1</v>
      </c>
      <c r="BV105">
        <v>1</v>
      </c>
      <c r="BW105">
        <v>1</v>
      </c>
      <c r="BX105">
        <v>1</v>
      </c>
      <c r="BY105" t="s">
        <v>3</v>
      </c>
      <c r="BZ105">
        <v>105</v>
      </c>
      <c r="CA105">
        <v>60</v>
      </c>
      <c r="CE105">
        <v>0</v>
      </c>
      <c r="CF105">
        <v>0</v>
      </c>
      <c r="CG105">
        <v>0</v>
      </c>
      <c r="CM105">
        <v>0</v>
      </c>
      <c r="CN105" t="s">
        <v>3</v>
      </c>
      <c r="CO105">
        <v>0</v>
      </c>
      <c r="CP105">
        <f t="shared" si="93"/>
        <v>36626</v>
      </c>
      <c r="CQ105">
        <f t="shared" si="94"/>
        <v>9156.4</v>
      </c>
      <c r="CR105">
        <f t="shared" si="95"/>
        <v>0</v>
      </c>
      <c r="CS105">
        <f t="shared" si="96"/>
        <v>0</v>
      </c>
      <c r="CT105">
        <f t="shared" si="97"/>
        <v>0</v>
      </c>
      <c r="CU105">
        <f t="shared" si="98"/>
        <v>0</v>
      </c>
      <c r="CV105">
        <f t="shared" si="99"/>
        <v>0</v>
      </c>
      <c r="CW105">
        <f t="shared" si="100"/>
        <v>0</v>
      </c>
      <c r="CX105">
        <f t="shared" si="101"/>
        <v>0</v>
      </c>
      <c r="CY105">
        <f t="shared" si="102"/>
        <v>0</v>
      </c>
      <c r="CZ105">
        <f t="shared" si="103"/>
        <v>0</v>
      </c>
      <c r="DC105" t="s">
        <v>3</v>
      </c>
      <c r="DD105" t="s">
        <v>3</v>
      </c>
      <c r="DE105" t="s">
        <v>3</v>
      </c>
      <c r="DF105" t="s">
        <v>3</v>
      </c>
      <c r="DG105" t="s">
        <v>3</v>
      </c>
      <c r="DH105" t="s">
        <v>3</v>
      </c>
      <c r="DI105" t="s">
        <v>3</v>
      </c>
      <c r="DJ105" t="s">
        <v>3</v>
      </c>
      <c r="DK105" t="s">
        <v>3</v>
      </c>
      <c r="DL105" t="s">
        <v>3</v>
      </c>
      <c r="DM105" t="s">
        <v>3</v>
      </c>
      <c r="DN105">
        <v>0</v>
      </c>
      <c r="DO105">
        <v>0</v>
      </c>
      <c r="DP105">
        <v>1</v>
      </c>
      <c r="DQ105">
        <v>1</v>
      </c>
      <c r="DU105">
        <v>1013</v>
      </c>
      <c r="DV105" t="s">
        <v>250</v>
      </c>
      <c r="DW105" t="s">
        <v>250</v>
      </c>
      <c r="DX105">
        <v>1</v>
      </c>
      <c r="EE105">
        <v>48752270</v>
      </c>
      <c r="EF105">
        <v>2</v>
      </c>
      <c r="EG105" t="s">
        <v>22</v>
      </c>
      <c r="EH105">
        <v>0</v>
      </c>
      <c r="EI105" t="s">
        <v>3</v>
      </c>
      <c r="EJ105">
        <v>1</v>
      </c>
      <c r="EK105">
        <v>33001</v>
      </c>
      <c r="EL105" t="s">
        <v>23</v>
      </c>
      <c r="EM105" t="s">
        <v>24</v>
      </c>
      <c r="EO105" t="s">
        <v>3</v>
      </c>
      <c r="EQ105">
        <v>0</v>
      </c>
      <c r="ER105">
        <v>9156.4000000000015</v>
      </c>
      <c r="ES105">
        <v>9156.4000000000015</v>
      </c>
      <c r="ET105">
        <v>0</v>
      </c>
      <c r="EU105">
        <v>0</v>
      </c>
      <c r="EV105">
        <v>0</v>
      </c>
      <c r="EW105">
        <v>0</v>
      </c>
      <c r="EX105">
        <v>0</v>
      </c>
      <c r="EY105">
        <v>0</v>
      </c>
      <c r="EZ105">
        <v>5</v>
      </c>
      <c r="FC105">
        <v>1</v>
      </c>
      <c r="FD105">
        <v>18</v>
      </c>
      <c r="FF105">
        <v>88440</v>
      </c>
      <c r="FQ105">
        <v>0</v>
      </c>
      <c r="FR105">
        <f t="shared" si="104"/>
        <v>0</v>
      </c>
      <c r="FS105">
        <v>0</v>
      </c>
      <c r="FU105" t="s">
        <v>25</v>
      </c>
      <c r="FX105">
        <v>105</v>
      </c>
      <c r="FY105">
        <v>51</v>
      </c>
      <c r="GA105" t="s">
        <v>287</v>
      </c>
      <c r="GD105">
        <v>1</v>
      </c>
      <c r="GF105">
        <v>247732902</v>
      </c>
      <c r="GG105">
        <v>2</v>
      </c>
      <c r="GH105">
        <v>3</v>
      </c>
      <c r="GI105">
        <v>3</v>
      </c>
      <c r="GJ105">
        <v>0</v>
      </c>
      <c r="GK105">
        <v>0</v>
      </c>
      <c r="GL105">
        <f t="shared" si="105"/>
        <v>0</v>
      </c>
      <c r="GM105">
        <f t="shared" si="106"/>
        <v>36626</v>
      </c>
      <c r="GN105">
        <f t="shared" si="107"/>
        <v>36626</v>
      </c>
      <c r="GO105">
        <f t="shared" si="108"/>
        <v>0</v>
      </c>
      <c r="GP105">
        <f t="shared" si="109"/>
        <v>0</v>
      </c>
      <c r="GR105">
        <v>1</v>
      </c>
      <c r="GS105">
        <v>1</v>
      </c>
      <c r="GT105">
        <v>0</v>
      </c>
      <c r="GU105" t="s">
        <v>3</v>
      </c>
      <c r="GV105">
        <f t="shared" si="110"/>
        <v>0</v>
      </c>
      <c r="GW105">
        <v>1</v>
      </c>
      <c r="GX105">
        <f t="shared" si="111"/>
        <v>0</v>
      </c>
      <c r="HA105">
        <v>0</v>
      </c>
      <c r="HB105">
        <v>0</v>
      </c>
      <c r="HC105">
        <f t="shared" si="112"/>
        <v>0</v>
      </c>
      <c r="IK105">
        <v>0</v>
      </c>
    </row>
    <row r="106" spans="1:245" x14ac:dyDescent="0.2">
      <c r="A106">
        <v>17</v>
      </c>
      <c r="B106">
        <v>1</v>
      </c>
      <c r="C106">
        <f>ROW(SmtRes!A111)</f>
        <v>111</v>
      </c>
      <c r="D106">
        <f>ROW(EtalonRes!A101)</f>
        <v>101</v>
      </c>
      <c r="E106" t="s">
        <v>288</v>
      </c>
      <c r="F106" t="s">
        <v>289</v>
      </c>
      <c r="G106" t="s">
        <v>290</v>
      </c>
      <c r="H106" t="s">
        <v>291</v>
      </c>
      <c r="I106">
        <f>ROUND((40*1.5)/100,4)</f>
        <v>0.6</v>
      </c>
      <c r="J106">
        <v>0</v>
      </c>
      <c r="O106">
        <f t="shared" si="79"/>
        <v>69</v>
      </c>
      <c r="P106">
        <f t="shared" si="80"/>
        <v>20</v>
      </c>
      <c r="Q106">
        <f t="shared" si="81"/>
        <v>8</v>
      </c>
      <c r="R106">
        <f t="shared" si="82"/>
        <v>0</v>
      </c>
      <c r="S106">
        <f t="shared" si="83"/>
        <v>41</v>
      </c>
      <c r="T106">
        <f t="shared" si="84"/>
        <v>0</v>
      </c>
      <c r="U106">
        <f t="shared" si="85"/>
        <v>5.3760000000000003</v>
      </c>
      <c r="V106">
        <f t="shared" si="86"/>
        <v>3.5999999999999997E-2</v>
      </c>
      <c r="W106">
        <f t="shared" si="87"/>
        <v>0</v>
      </c>
      <c r="X106">
        <f t="shared" si="88"/>
        <v>39</v>
      </c>
      <c r="Y106">
        <f t="shared" si="89"/>
        <v>27</v>
      </c>
      <c r="AA106">
        <v>50333811</v>
      </c>
      <c r="AB106">
        <f t="shared" si="90"/>
        <v>115.4</v>
      </c>
      <c r="AC106">
        <f t="shared" si="73"/>
        <v>33.6</v>
      </c>
      <c r="AD106">
        <f t="shared" si="74"/>
        <v>13.3</v>
      </c>
      <c r="AE106">
        <f t="shared" si="75"/>
        <v>0.8</v>
      </c>
      <c r="AF106">
        <f t="shared" si="76"/>
        <v>68.5</v>
      </c>
      <c r="AG106">
        <f t="shared" si="91"/>
        <v>0</v>
      </c>
      <c r="AH106">
        <f t="shared" si="77"/>
        <v>8.9600000000000009</v>
      </c>
      <c r="AI106">
        <f t="shared" si="78"/>
        <v>0.06</v>
      </c>
      <c r="AJ106">
        <f t="shared" si="92"/>
        <v>0</v>
      </c>
      <c r="AK106">
        <v>115.44</v>
      </c>
      <c r="AL106">
        <v>33.64</v>
      </c>
      <c r="AM106">
        <v>13.26</v>
      </c>
      <c r="AN106">
        <v>0.8</v>
      </c>
      <c r="AO106">
        <v>68.540000000000006</v>
      </c>
      <c r="AP106">
        <v>0</v>
      </c>
      <c r="AQ106">
        <v>8.9600000000000009</v>
      </c>
      <c r="AR106">
        <v>0.06</v>
      </c>
      <c r="AS106">
        <v>0</v>
      </c>
      <c r="AT106">
        <v>95</v>
      </c>
      <c r="AU106">
        <v>65</v>
      </c>
      <c r="AV106">
        <v>1</v>
      </c>
      <c r="AW106">
        <v>1</v>
      </c>
      <c r="AZ106">
        <v>1</v>
      </c>
      <c r="BA106">
        <v>1</v>
      </c>
      <c r="BB106">
        <v>1</v>
      </c>
      <c r="BC106">
        <v>1</v>
      </c>
      <c r="BD106" t="s">
        <v>3</v>
      </c>
      <c r="BE106" t="s">
        <v>3</v>
      </c>
      <c r="BF106" t="s">
        <v>3</v>
      </c>
      <c r="BG106" t="s">
        <v>3</v>
      </c>
      <c r="BH106">
        <v>0</v>
      </c>
      <c r="BI106">
        <v>2</v>
      </c>
      <c r="BJ106" t="s">
        <v>292</v>
      </c>
      <c r="BM106">
        <v>108001</v>
      </c>
      <c r="BN106">
        <v>0</v>
      </c>
      <c r="BO106" t="s">
        <v>3</v>
      </c>
      <c r="BP106">
        <v>0</v>
      </c>
      <c r="BQ106">
        <v>3</v>
      </c>
      <c r="BR106">
        <v>0</v>
      </c>
      <c r="BS106">
        <v>1</v>
      </c>
      <c r="BT106">
        <v>1</v>
      </c>
      <c r="BU106">
        <v>1</v>
      </c>
      <c r="BV106">
        <v>1</v>
      </c>
      <c r="BW106">
        <v>1</v>
      </c>
      <c r="BX106">
        <v>1</v>
      </c>
      <c r="BY106" t="s">
        <v>3</v>
      </c>
      <c r="BZ106">
        <v>95</v>
      </c>
      <c r="CA106">
        <v>65</v>
      </c>
      <c r="CE106">
        <v>0</v>
      </c>
      <c r="CF106">
        <v>0</v>
      </c>
      <c r="CG106">
        <v>0</v>
      </c>
      <c r="CM106">
        <v>0</v>
      </c>
      <c r="CN106" t="s">
        <v>3</v>
      </c>
      <c r="CO106">
        <v>0</v>
      </c>
      <c r="CP106">
        <f t="shared" si="93"/>
        <v>69</v>
      </c>
      <c r="CQ106">
        <f t="shared" si="94"/>
        <v>33.6</v>
      </c>
      <c r="CR106">
        <f t="shared" si="95"/>
        <v>13.3</v>
      </c>
      <c r="CS106">
        <f t="shared" si="96"/>
        <v>0.8</v>
      </c>
      <c r="CT106">
        <f t="shared" si="97"/>
        <v>68.5</v>
      </c>
      <c r="CU106">
        <f t="shared" si="98"/>
        <v>0</v>
      </c>
      <c r="CV106">
        <f t="shared" si="99"/>
        <v>8.9600000000000009</v>
      </c>
      <c r="CW106">
        <f t="shared" si="100"/>
        <v>0.06</v>
      </c>
      <c r="CX106">
        <f t="shared" si="101"/>
        <v>0</v>
      </c>
      <c r="CY106">
        <f t="shared" si="102"/>
        <v>38.950000000000003</v>
      </c>
      <c r="CZ106">
        <f t="shared" si="103"/>
        <v>26.65</v>
      </c>
      <c r="DC106" t="s">
        <v>3</v>
      </c>
      <c r="DD106" t="s">
        <v>3</v>
      </c>
      <c r="DE106" t="s">
        <v>3</v>
      </c>
      <c r="DF106" t="s">
        <v>3</v>
      </c>
      <c r="DG106" t="s">
        <v>3</v>
      </c>
      <c r="DH106" t="s">
        <v>3</v>
      </c>
      <c r="DI106" t="s">
        <v>3</v>
      </c>
      <c r="DJ106" t="s">
        <v>3</v>
      </c>
      <c r="DK106" t="s">
        <v>3</v>
      </c>
      <c r="DL106" t="s">
        <v>3</v>
      </c>
      <c r="DM106" t="s">
        <v>3</v>
      </c>
      <c r="DN106">
        <v>0</v>
      </c>
      <c r="DO106">
        <v>0</v>
      </c>
      <c r="DP106">
        <v>1</v>
      </c>
      <c r="DQ106">
        <v>1</v>
      </c>
      <c r="DU106">
        <v>1003</v>
      </c>
      <c r="DV106" t="s">
        <v>291</v>
      </c>
      <c r="DW106" t="s">
        <v>291</v>
      </c>
      <c r="DX106">
        <v>100</v>
      </c>
      <c r="EE106">
        <v>48752098</v>
      </c>
      <c r="EF106">
        <v>3</v>
      </c>
      <c r="EG106" t="s">
        <v>161</v>
      </c>
      <c r="EH106">
        <v>0</v>
      </c>
      <c r="EI106" t="s">
        <v>3</v>
      </c>
      <c r="EJ106">
        <v>2</v>
      </c>
      <c r="EK106">
        <v>108001</v>
      </c>
      <c r="EL106" t="s">
        <v>162</v>
      </c>
      <c r="EM106" t="s">
        <v>163</v>
      </c>
      <c r="EO106" t="s">
        <v>3</v>
      </c>
      <c r="EQ106">
        <v>0</v>
      </c>
      <c r="ER106">
        <v>115.44</v>
      </c>
      <c r="ES106">
        <v>33.64</v>
      </c>
      <c r="ET106">
        <v>13.26</v>
      </c>
      <c r="EU106">
        <v>0.8</v>
      </c>
      <c r="EV106">
        <v>68.540000000000006</v>
      </c>
      <c r="EW106">
        <v>8.9600000000000009</v>
      </c>
      <c r="EX106">
        <v>0.06</v>
      </c>
      <c r="EY106">
        <v>0</v>
      </c>
      <c r="FQ106">
        <v>0</v>
      </c>
      <c r="FR106">
        <f t="shared" si="104"/>
        <v>0</v>
      </c>
      <c r="FS106">
        <v>0</v>
      </c>
      <c r="FX106">
        <v>95</v>
      </c>
      <c r="FY106">
        <v>65</v>
      </c>
      <c r="GA106" t="s">
        <v>3</v>
      </c>
      <c r="GD106">
        <v>1</v>
      </c>
      <c r="GF106">
        <v>-1302214700</v>
      </c>
      <c r="GG106">
        <v>2</v>
      </c>
      <c r="GH106">
        <v>1</v>
      </c>
      <c r="GI106">
        <v>-2</v>
      </c>
      <c r="GJ106">
        <v>0</v>
      </c>
      <c r="GK106">
        <v>0</v>
      </c>
      <c r="GL106">
        <f t="shared" si="105"/>
        <v>0</v>
      </c>
      <c r="GM106">
        <f t="shared" si="106"/>
        <v>135</v>
      </c>
      <c r="GN106">
        <f t="shared" si="107"/>
        <v>0</v>
      </c>
      <c r="GO106">
        <f t="shared" si="108"/>
        <v>135</v>
      </c>
      <c r="GP106">
        <f t="shared" si="109"/>
        <v>0</v>
      </c>
      <c r="GR106">
        <v>0</v>
      </c>
      <c r="GS106">
        <v>3</v>
      </c>
      <c r="GT106">
        <v>0</v>
      </c>
      <c r="GU106" t="s">
        <v>3</v>
      </c>
      <c r="GV106">
        <f t="shared" si="110"/>
        <v>0</v>
      </c>
      <c r="GW106">
        <v>1</v>
      </c>
      <c r="GX106">
        <f t="shared" si="111"/>
        <v>0</v>
      </c>
      <c r="HA106">
        <v>0</v>
      </c>
      <c r="HB106">
        <v>0</v>
      </c>
      <c r="HC106">
        <f t="shared" si="112"/>
        <v>0</v>
      </c>
      <c r="IK106">
        <v>0</v>
      </c>
    </row>
    <row r="107" spans="1:245" x14ac:dyDescent="0.2">
      <c r="A107">
        <v>18</v>
      </c>
      <c r="B107">
        <v>1</v>
      </c>
      <c r="C107">
        <v>108</v>
      </c>
      <c r="E107" t="s">
        <v>293</v>
      </c>
      <c r="F107" t="s">
        <v>191</v>
      </c>
      <c r="G107" t="s">
        <v>192</v>
      </c>
      <c r="H107" t="s">
        <v>110</v>
      </c>
      <c r="I107">
        <f>I106*J107</f>
        <v>6.1199999999999991E-2</v>
      </c>
      <c r="J107">
        <v>0.10199999999999999</v>
      </c>
      <c r="O107">
        <f t="shared" si="79"/>
        <v>1557</v>
      </c>
      <c r="P107">
        <f t="shared" si="80"/>
        <v>1557</v>
      </c>
      <c r="Q107">
        <f t="shared" si="81"/>
        <v>0</v>
      </c>
      <c r="R107">
        <f t="shared" si="82"/>
        <v>0</v>
      </c>
      <c r="S107">
        <f t="shared" si="83"/>
        <v>0</v>
      </c>
      <c r="T107">
        <f t="shared" si="84"/>
        <v>0</v>
      </c>
      <c r="U107">
        <f t="shared" si="85"/>
        <v>0</v>
      </c>
      <c r="V107">
        <f t="shared" si="86"/>
        <v>0</v>
      </c>
      <c r="W107">
        <f t="shared" si="87"/>
        <v>0</v>
      </c>
      <c r="X107">
        <f t="shared" si="88"/>
        <v>0</v>
      </c>
      <c r="Y107">
        <f t="shared" si="89"/>
        <v>0</v>
      </c>
      <c r="AA107">
        <v>50333811</v>
      </c>
      <c r="AB107">
        <f t="shared" si="90"/>
        <v>25445.9</v>
      </c>
      <c r="AC107">
        <f t="shared" si="73"/>
        <v>25445.9</v>
      </c>
      <c r="AD107">
        <f t="shared" si="74"/>
        <v>0</v>
      </c>
      <c r="AE107">
        <f t="shared" si="75"/>
        <v>0</v>
      </c>
      <c r="AF107">
        <f t="shared" si="76"/>
        <v>0</v>
      </c>
      <c r="AG107">
        <f t="shared" si="91"/>
        <v>0</v>
      </c>
      <c r="AH107">
        <f t="shared" si="77"/>
        <v>0</v>
      </c>
      <c r="AI107">
        <f t="shared" si="78"/>
        <v>0</v>
      </c>
      <c r="AJ107">
        <f t="shared" si="92"/>
        <v>0</v>
      </c>
      <c r="AK107">
        <v>25445.88</v>
      </c>
      <c r="AL107">
        <v>25445.88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1</v>
      </c>
      <c r="AW107">
        <v>1</v>
      </c>
      <c r="AZ107">
        <v>1</v>
      </c>
      <c r="BA107">
        <v>1</v>
      </c>
      <c r="BB107">
        <v>1</v>
      </c>
      <c r="BC107">
        <v>1</v>
      </c>
      <c r="BD107" t="s">
        <v>3</v>
      </c>
      <c r="BE107" t="s">
        <v>3</v>
      </c>
      <c r="BF107" t="s">
        <v>3</v>
      </c>
      <c r="BG107" t="s">
        <v>3</v>
      </c>
      <c r="BH107">
        <v>3</v>
      </c>
      <c r="BI107">
        <v>2</v>
      </c>
      <c r="BJ107" t="s">
        <v>193</v>
      </c>
      <c r="BM107">
        <v>500002</v>
      </c>
      <c r="BN107">
        <v>0</v>
      </c>
      <c r="BO107" t="s">
        <v>3</v>
      </c>
      <c r="BP107">
        <v>0</v>
      </c>
      <c r="BQ107">
        <v>12</v>
      </c>
      <c r="BR107">
        <v>0</v>
      </c>
      <c r="BS107">
        <v>1</v>
      </c>
      <c r="BT107">
        <v>1</v>
      </c>
      <c r="BU107">
        <v>1</v>
      </c>
      <c r="BV107">
        <v>1</v>
      </c>
      <c r="BW107">
        <v>1</v>
      </c>
      <c r="BX107">
        <v>1</v>
      </c>
      <c r="BY107" t="s">
        <v>3</v>
      </c>
      <c r="BZ107">
        <v>0</v>
      </c>
      <c r="CA107">
        <v>0</v>
      </c>
      <c r="CE107">
        <v>0</v>
      </c>
      <c r="CF107">
        <v>0</v>
      </c>
      <c r="CG107">
        <v>0</v>
      </c>
      <c r="CM107">
        <v>0</v>
      </c>
      <c r="CN107" t="s">
        <v>3</v>
      </c>
      <c r="CO107">
        <v>0</v>
      </c>
      <c r="CP107">
        <f t="shared" si="93"/>
        <v>1557</v>
      </c>
      <c r="CQ107">
        <f t="shared" si="94"/>
        <v>25445.9</v>
      </c>
      <c r="CR107">
        <f t="shared" si="95"/>
        <v>0</v>
      </c>
      <c r="CS107">
        <f t="shared" si="96"/>
        <v>0</v>
      </c>
      <c r="CT107">
        <f t="shared" si="97"/>
        <v>0</v>
      </c>
      <c r="CU107">
        <f t="shared" si="98"/>
        <v>0</v>
      </c>
      <c r="CV107">
        <f t="shared" si="99"/>
        <v>0</v>
      </c>
      <c r="CW107">
        <f t="shared" si="100"/>
        <v>0</v>
      </c>
      <c r="CX107">
        <f t="shared" si="101"/>
        <v>0</v>
      </c>
      <c r="CY107">
        <f t="shared" si="102"/>
        <v>0</v>
      </c>
      <c r="CZ107">
        <f t="shared" si="103"/>
        <v>0</v>
      </c>
      <c r="DC107" t="s">
        <v>3</v>
      </c>
      <c r="DD107" t="s">
        <v>3</v>
      </c>
      <c r="DE107" t="s">
        <v>3</v>
      </c>
      <c r="DF107" t="s">
        <v>3</v>
      </c>
      <c r="DG107" t="s">
        <v>3</v>
      </c>
      <c r="DH107" t="s">
        <v>3</v>
      </c>
      <c r="DI107" t="s">
        <v>3</v>
      </c>
      <c r="DJ107" t="s">
        <v>3</v>
      </c>
      <c r="DK107" t="s">
        <v>3</v>
      </c>
      <c r="DL107" t="s">
        <v>3</v>
      </c>
      <c r="DM107" t="s">
        <v>3</v>
      </c>
      <c r="DN107">
        <v>0</v>
      </c>
      <c r="DO107">
        <v>0</v>
      </c>
      <c r="DP107">
        <v>1</v>
      </c>
      <c r="DQ107">
        <v>1</v>
      </c>
      <c r="DU107">
        <v>1013</v>
      </c>
      <c r="DV107" t="s">
        <v>110</v>
      </c>
      <c r="DW107" t="s">
        <v>112</v>
      </c>
      <c r="DX107">
        <v>1</v>
      </c>
      <c r="EE107">
        <v>48752149</v>
      </c>
      <c r="EF107">
        <v>12</v>
      </c>
      <c r="EG107" t="s">
        <v>113</v>
      </c>
      <c r="EH107">
        <v>0</v>
      </c>
      <c r="EI107" t="s">
        <v>3</v>
      </c>
      <c r="EJ107">
        <v>2</v>
      </c>
      <c r="EK107">
        <v>500002</v>
      </c>
      <c r="EL107" t="s">
        <v>114</v>
      </c>
      <c r="EM107" t="s">
        <v>115</v>
      </c>
      <c r="EO107" t="s">
        <v>3</v>
      </c>
      <c r="EQ107">
        <v>0</v>
      </c>
      <c r="ER107">
        <v>25445.88</v>
      </c>
      <c r="ES107">
        <v>25445.88</v>
      </c>
      <c r="ET107">
        <v>0</v>
      </c>
      <c r="EU107">
        <v>0</v>
      </c>
      <c r="EV107">
        <v>0</v>
      </c>
      <c r="EW107">
        <v>0</v>
      </c>
      <c r="EX107">
        <v>0</v>
      </c>
      <c r="FQ107">
        <v>0</v>
      </c>
      <c r="FR107">
        <f t="shared" si="104"/>
        <v>0</v>
      </c>
      <c r="FS107">
        <v>0</v>
      </c>
      <c r="FX107">
        <v>0</v>
      </c>
      <c r="FY107">
        <v>0</v>
      </c>
      <c r="GA107" t="s">
        <v>3</v>
      </c>
      <c r="GD107">
        <v>1</v>
      </c>
      <c r="GF107">
        <v>-560388058</v>
      </c>
      <c r="GG107">
        <v>2</v>
      </c>
      <c r="GH107">
        <v>1</v>
      </c>
      <c r="GI107">
        <v>-2</v>
      </c>
      <c r="GJ107">
        <v>0</v>
      </c>
      <c r="GK107">
        <v>0</v>
      </c>
      <c r="GL107">
        <f t="shared" si="105"/>
        <v>0</v>
      </c>
      <c r="GM107">
        <f t="shared" si="106"/>
        <v>1557</v>
      </c>
      <c r="GN107">
        <f t="shared" si="107"/>
        <v>0</v>
      </c>
      <c r="GO107">
        <f t="shared" si="108"/>
        <v>1557</v>
      </c>
      <c r="GP107">
        <f t="shared" si="109"/>
        <v>0</v>
      </c>
      <c r="GR107">
        <v>0</v>
      </c>
      <c r="GS107">
        <v>3</v>
      </c>
      <c r="GT107">
        <v>0</v>
      </c>
      <c r="GU107" t="s">
        <v>3</v>
      </c>
      <c r="GV107">
        <f t="shared" si="110"/>
        <v>0</v>
      </c>
      <c r="GW107">
        <v>1</v>
      </c>
      <c r="GX107">
        <f t="shared" si="111"/>
        <v>0</v>
      </c>
      <c r="HA107">
        <v>0</v>
      </c>
      <c r="HB107">
        <v>0</v>
      </c>
      <c r="HC107">
        <f t="shared" si="112"/>
        <v>0</v>
      </c>
      <c r="IK107">
        <v>0</v>
      </c>
    </row>
    <row r="108" spans="1:245" x14ac:dyDescent="0.2">
      <c r="A108">
        <v>17</v>
      </c>
      <c r="B108">
        <v>1</v>
      </c>
      <c r="C108">
        <f>ROW(SmtRes!A121)</f>
        <v>121</v>
      </c>
      <c r="D108">
        <f>ROW(EtalonRes!A109)</f>
        <v>109</v>
      </c>
      <c r="E108" t="s">
        <v>294</v>
      </c>
      <c r="F108" t="s">
        <v>295</v>
      </c>
      <c r="G108" t="s">
        <v>296</v>
      </c>
      <c r="H108" t="s">
        <v>235</v>
      </c>
      <c r="I108">
        <f>ROUND(0.00322,4)</f>
        <v>3.2000000000000002E-3</v>
      </c>
      <c r="J108">
        <v>0</v>
      </c>
      <c r="O108">
        <f t="shared" si="79"/>
        <v>2</v>
      </c>
      <c r="P108">
        <f t="shared" si="80"/>
        <v>0</v>
      </c>
      <c r="Q108">
        <f t="shared" si="81"/>
        <v>1</v>
      </c>
      <c r="R108">
        <f t="shared" si="82"/>
        <v>0</v>
      </c>
      <c r="S108">
        <f t="shared" si="83"/>
        <v>1</v>
      </c>
      <c r="T108">
        <f t="shared" si="84"/>
        <v>0</v>
      </c>
      <c r="U108">
        <f t="shared" si="85"/>
        <v>0.17280000000000001</v>
      </c>
      <c r="V108">
        <f t="shared" si="86"/>
        <v>4.0000000000000001E-3</v>
      </c>
      <c r="W108">
        <f t="shared" si="87"/>
        <v>0</v>
      </c>
      <c r="X108">
        <f t="shared" si="88"/>
        <v>1</v>
      </c>
      <c r="Y108">
        <f t="shared" si="89"/>
        <v>1</v>
      </c>
      <c r="AA108">
        <v>50333811</v>
      </c>
      <c r="AB108">
        <f t="shared" si="90"/>
        <v>846.8</v>
      </c>
      <c r="AC108">
        <f t="shared" si="73"/>
        <v>72.599999999999994</v>
      </c>
      <c r="AD108">
        <f t="shared" si="74"/>
        <v>361.1</v>
      </c>
      <c r="AE108">
        <f t="shared" si="75"/>
        <v>16.600000000000001</v>
      </c>
      <c r="AF108">
        <f t="shared" si="76"/>
        <v>413.1</v>
      </c>
      <c r="AG108">
        <f t="shared" si="91"/>
        <v>0</v>
      </c>
      <c r="AH108">
        <f t="shared" si="77"/>
        <v>54</v>
      </c>
      <c r="AI108">
        <f t="shared" si="78"/>
        <v>1.25</v>
      </c>
      <c r="AJ108">
        <f t="shared" si="92"/>
        <v>0</v>
      </c>
      <c r="AK108">
        <v>846.82</v>
      </c>
      <c r="AL108">
        <v>72.63</v>
      </c>
      <c r="AM108">
        <v>361.09</v>
      </c>
      <c r="AN108">
        <v>16.579999999999998</v>
      </c>
      <c r="AO108">
        <v>413.1</v>
      </c>
      <c r="AP108">
        <v>0</v>
      </c>
      <c r="AQ108">
        <v>54</v>
      </c>
      <c r="AR108">
        <v>1.25</v>
      </c>
      <c r="AS108">
        <v>0</v>
      </c>
      <c r="AT108">
        <v>95</v>
      </c>
      <c r="AU108">
        <v>65</v>
      </c>
      <c r="AV108">
        <v>1</v>
      </c>
      <c r="AW108">
        <v>1</v>
      </c>
      <c r="AZ108">
        <v>1</v>
      </c>
      <c r="BA108">
        <v>1</v>
      </c>
      <c r="BB108">
        <v>1</v>
      </c>
      <c r="BC108">
        <v>1</v>
      </c>
      <c r="BD108" t="s">
        <v>3</v>
      </c>
      <c r="BE108" t="s">
        <v>3</v>
      </c>
      <c r="BF108" t="s">
        <v>3</v>
      </c>
      <c r="BG108" t="s">
        <v>3</v>
      </c>
      <c r="BH108">
        <v>0</v>
      </c>
      <c r="BI108">
        <v>2</v>
      </c>
      <c r="BJ108" t="s">
        <v>297</v>
      </c>
      <c r="BM108">
        <v>108001</v>
      </c>
      <c r="BN108">
        <v>0</v>
      </c>
      <c r="BO108" t="s">
        <v>3</v>
      </c>
      <c r="BP108">
        <v>0</v>
      </c>
      <c r="BQ108">
        <v>3</v>
      </c>
      <c r="BR108">
        <v>0</v>
      </c>
      <c r="BS108">
        <v>1</v>
      </c>
      <c r="BT108">
        <v>1</v>
      </c>
      <c r="BU108">
        <v>1</v>
      </c>
      <c r="BV108">
        <v>1</v>
      </c>
      <c r="BW108">
        <v>1</v>
      </c>
      <c r="BX108">
        <v>1</v>
      </c>
      <c r="BY108" t="s">
        <v>3</v>
      </c>
      <c r="BZ108">
        <v>95</v>
      </c>
      <c r="CA108">
        <v>65</v>
      </c>
      <c r="CE108">
        <v>0</v>
      </c>
      <c r="CF108">
        <v>0</v>
      </c>
      <c r="CG108">
        <v>0</v>
      </c>
      <c r="CM108">
        <v>0</v>
      </c>
      <c r="CN108" t="s">
        <v>3</v>
      </c>
      <c r="CO108">
        <v>0</v>
      </c>
      <c r="CP108">
        <f t="shared" si="93"/>
        <v>2</v>
      </c>
      <c r="CQ108">
        <f t="shared" si="94"/>
        <v>72.599999999999994</v>
      </c>
      <c r="CR108">
        <f t="shared" si="95"/>
        <v>361.1</v>
      </c>
      <c r="CS108">
        <f t="shared" si="96"/>
        <v>16.600000000000001</v>
      </c>
      <c r="CT108">
        <f t="shared" si="97"/>
        <v>413.1</v>
      </c>
      <c r="CU108">
        <f t="shared" si="98"/>
        <v>0</v>
      </c>
      <c r="CV108">
        <f t="shared" si="99"/>
        <v>54</v>
      </c>
      <c r="CW108">
        <f t="shared" si="100"/>
        <v>1.25</v>
      </c>
      <c r="CX108">
        <f t="shared" si="101"/>
        <v>0</v>
      </c>
      <c r="CY108">
        <f t="shared" si="102"/>
        <v>0.95</v>
      </c>
      <c r="CZ108">
        <f t="shared" si="103"/>
        <v>0.65</v>
      </c>
      <c r="DC108" t="s">
        <v>3</v>
      </c>
      <c r="DD108" t="s">
        <v>3</v>
      </c>
      <c r="DE108" t="s">
        <v>3</v>
      </c>
      <c r="DF108" t="s">
        <v>3</v>
      </c>
      <c r="DG108" t="s">
        <v>3</v>
      </c>
      <c r="DH108" t="s">
        <v>3</v>
      </c>
      <c r="DI108" t="s">
        <v>3</v>
      </c>
      <c r="DJ108" t="s">
        <v>3</v>
      </c>
      <c r="DK108" t="s">
        <v>3</v>
      </c>
      <c r="DL108" t="s">
        <v>3</v>
      </c>
      <c r="DM108" t="s">
        <v>3</v>
      </c>
      <c r="DN108">
        <v>0</v>
      </c>
      <c r="DO108">
        <v>0</v>
      </c>
      <c r="DP108">
        <v>1</v>
      </c>
      <c r="DQ108">
        <v>1</v>
      </c>
      <c r="DU108">
        <v>1013</v>
      </c>
      <c r="DV108" t="s">
        <v>235</v>
      </c>
      <c r="DW108" t="s">
        <v>235</v>
      </c>
      <c r="DX108">
        <v>1</v>
      </c>
      <c r="EE108">
        <v>48752098</v>
      </c>
      <c r="EF108">
        <v>3</v>
      </c>
      <c r="EG108" t="s">
        <v>161</v>
      </c>
      <c r="EH108">
        <v>0</v>
      </c>
      <c r="EI108" t="s">
        <v>3</v>
      </c>
      <c r="EJ108">
        <v>2</v>
      </c>
      <c r="EK108">
        <v>108001</v>
      </c>
      <c r="EL108" t="s">
        <v>162</v>
      </c>
      <c r="EM108" t="s">
        <v>163</v>
      </c>
      <c r="EO108" t="s">
        <v>3</v>
      </c>
      <c r="EQ108">
        <v>0</v>
      </c>
      <c r="ER108">
        <v>846.82</v>
      </c>
      <c r="ES108">
        <v>72.63</v>
      </c>
      <c r="ET108">
        <v>361.09</v>
      </c>
      <c r="EU108">
        <v>16.579999999999998</v>
      </c>
      <c r="EV108">
        <v>413.1</v>
      </c>
      <c r="EW108">
        <v>54</v>
      </c>
      <c r="EX108">
        <v>1.25</v>
      </c>
      <c r="EY108">
        <v>0</v>
      </c>
      <c r="FQ108">
        <v>0</v>
      </c>
      <c r="FR108">
        <f t="shared" si="104"/>
        <v>0</v>
      </c>
      <c r="FS108">
        <v>0</v>
      </c>
      <c r="FX108">
        <v>95</v>
      </c>
      <c r="FY108">
        <v>65</v>
      </c>
      <c r="GA108" t="s">
        <v>3</v>
      </c>
      <c r="GD108">
        <v>1</v>
      </c>
      <c r="GF108">
        <v>750307520</v>
      </c>
      <c r="GG108">
        <v>2</v>
      </c>
      <c r="GH108">
        <v>1</v>
      </c>
      <c r="GI108">
        <v>-2</v>
      </c>
      <c r="GJ108">
        <v>0</v>
      </c>
      <c r="GK108">
        <v>0</v>
      </c>
      <c r="GL108">
        <f t="shared" si="105"/>
        <v>0</v>
      </c>
      <c r="GM108">
        <f t="shared" si="106"/>
        <v>4</v>
      </c>
      <c r="GN108">
        <f t="shared" si="107"/>
        <v>0</v>
      </c>
      <c r="GO108">
        <f t="shared" si="108"/>
        <v>4</v>
      </c>
      <c r="GP108">
        <f t="shared" si="109"/>
        <v>0</v>
      </c>
      <c r="GR108">
        <v>0</v>
      </c>
      <c r="GS108">
        <v>3</v>
      </c>
      <c r="GT108">
        <v>0</v>
      </c>
      <c r="GU108" t="s">
        <v>3</v>
      </c>
      <c r="GV108">
        <f t="shared" si="110"/>
        <v>0</v>
      </c>
      <c r="GW108">
        <v>1</v>
      </c>
      <c r="GX108">
        <f t="shared" si="111"/>
        <v>0</v>
      </c>
      <c r="HA108">
        <v>0</v>
      </c>
      <c r="HB108">
        <v>0</v>
      </c>
      <c r="HC108">
        <f t="shared" si="112"/>
        <v>0</v>
      </c>
      <c r="IK108">
        <v>0</v>
      </c>
    </row>
    <row r="109" spans="1:245" x14ac:dyDescent="0.2">
      <c r="A109">
        <v>18</v>
      </c>
      <c r="B109">
        <v>1</v>
      </c>
      <c r="C109">
        <v>120</v>
      </c>
      <c r="E109" t="s">
        <v>298</v>
      </c>
      <c r="F109" t="s">
        <v>248</v>
      </c>
      <c r="G109" t="s">
        <v>299</v>
      </c>
      <c r="H109" t="s">
        <v>119</v>
      </c>
      <c r="I109">
        <f>I108*J109</f>
        <v>1</v>
      </c>
      <c r="J109">
        <v>312.5</v>
      </c>
      <c r="O109">
        <f t="shared" si="79"/>
        <v>11</v>
      </c>
      <c r="P109">
        <f t="shared" si="80"/>
        <v>11</v>
      </c>
      <c r="Q109">
        <f t="shared" si="81"/>
        <v>0</v>
      </c>
      <c r="R109">
        <f t="shared" si="82"/>
        <v>0</v>
      </c>
      <c r="S109">
        <f t="shared" si="83"/>
        <v>0</v>
      </c>
      <c r="T109">
        <f t="shared" si="84"/>
        <v>0</v>
      </c>
      <c r="U109">
        <f t="shared" si="85"/>
        <v>0</v>
      </c>
      <c r="V109">
        <f t="shared" si="86"/>
        <v>0</v>
      </c>
      <c r="W109">
        <f t="shared" si="87"/>
        <v>0</v>
      </c>
      <c r="X109">
        <f t="shared" si="88"/>
        <v>0</v>
      </c>
      <c r="Y109">
        <f t="shared" si="89"/>
        <v>0</v>
      </c>
      <c r="AA109">
        <v>50333811</v>
      </c>
      <c r="AB109">
        <f t="shared" si="90"/>
        <v>10.5</v>
      </c>
      <c r="AC109">
        <f t="shared" si="73"/>
        <v>10.5</v>
      </c>
      <c r="AD109">
        <f t="shared" si="74"/>
        <v>0</v>
      </c>
      <c r="AE109">
        <f t="shared" si="75"/>
        <v>0</v>
      </c>
      <c r="AF109">
        <f t="shared" si="76"/>
        <v>0</v>
      </c>
      <c r="AG109">
        <f t="shared" si="91"/>
        <v>0</v>
      </c>
      <c r="AH109">
        <f t="shared" si="77"/>
        <v>0</v>
      </c>
      <c r="AI109">
        <f t="shared" si="78"/>
        <v>0</v>
      </c>
      <c r="AJ109">
        <f t="shared" si="92"/>
        <v>0</v>
      </c>
      <c r="AK109">
        <v>10.530000000000001</v>
      </c>
      <c r="AL109">
        <v>10.530000000000001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1</v>
      </c>
      <c r="AW109">
        <v>1</v>
      </c>
      <c r="AZ109">
        <v>1</v>
      </c>
      <c r="BA109">
        <v>1</v>
      </c>
      <c r="BB109">
        <v>1</v>
      </c>
      <c r="BC109">
        <v>1</v>
      </c>
      <c r="BD109" t="s">
        <v>3</v>
      </c>
      <c r="BE109" t="s">
        <v>3</v>
      </c>
      <c r="BF109" t="s">
        <v>3</v>
      </c>
      <c r="BG109" t="s">
        <v>3</v>
      </c>
      <c r="BH109">
        <v>3</v>
      </c>
      <c r="BI109">
        <v>2</v>
      </c>
      <c r="BJ109" t="s">
        <v>300</v>
      </c>
      <c r="BM109">
        <v>500002</v>
      </c>
      <c r="BN109">
        <v>0</v>
      </c>
      <c r="BO109" t="s">
        <v>3</v>
      </c>
      <c r="BP109">
        <v>0</v>
      </c>
      <c r="BQ109">
        <v>12</v>
      </c>
      <c r="BR109">
        <v>0</v>
      </c>
      <c r="BS109">
        <v>1</v>
      </c>
      <c r="BT109">
        <v>1</v>
      </c>
      <c r="BU109">
        <v>1</v>
      </c>
      <c r="BV109">
        <v>1</v>
      </c>
      <c r="BW109">
        <v>1</v>
      </c>
      <c r="BX109">
        <v>1</v>
      </c>
      <c r="BY109" t="s">
        <v>3</v>
      </c>
      <c r="BZ109">
        <v>0</v>
      </c>
      <c r="CA109">
        <v>0</v>
      </c>
      <c r="CE109">
        <v>0</v>
      </c>
      <c r="CF109">
        <v>0</v>
      </c>
      <c r="CG109">
        <v>0</v>
      </c>
      <c r="CM109">
        <v>0</v>
      </c>
      <c r="CN109" t="s">
        <v>3</v>
      </c>
      <c r="CO109">
        <v>0</v>
      </c>
      <c r="CP109">
        <f t="shared" si="93"/>
        <v>11</v>
      </c>
      <c r="CQ109">
        <f t="shared" si="94"/>
        <v>10.5</v>
      </c>
      <c r="CR109">
        <f t="shared" si="95"/>
        <v>0</v>
      </c>
      <c r="CS109">
        <f t="shared" si="96"/>
        <v>0</v>
      </c>
      <c r="CT109">
        <f t="shared" si="97"/>
        <v>0</v>
      </c>
      <c r="CU109">
        <f t="shared" si="98"/>
        <v>0</v>
      </c>
      <c r="CV109">
        <f t="shared" si="99"/>
        <v>0</v>
      </c>
      <c r="CW109">
        <f t="shared" si="100"/>
        <v>0</v>
      </c>
      <c r="CX109">
        <f t="shared" si="101"/>
        <v>0</v>
      </c>
      <c r="CY109">
        <f t="shared" si="102"/>
        <v>0</v>
      </c>
      <c r="CZ109">
        <f t="shared" si="103"/>
        <v>0</v>
      </c>
      <c r="DC109" t="s">
        <v>3</v>
      </c>
      <c r="DD109" t="s">
        <v>3</v>
      </c>
      <c r="DE109" t="s">
        <v>3</v>
      </c>
      <c r="DF109" t="s">
        <v>3</v>
      </c>
      <c r="DG109" t="s">
        <v>3</v>
      </c>
      <c r="DH109" t="s">
        <v>3</v>
      </c>
      <c r="DI109" t="s">
        <v>3</v>
      </c>
      <c r="DJ109" t="s">
        <v>3</v>
      </c>
      <c r="DK109" t="s">
        <v>3</v>
      </c>
      <c r="DL109" t="s">
        <v>3</v>
      </c>
      <c r="DM109" t="s">
        <v>3</v>
      </c>
      <c r="DN109">
        <v>0</v>
      </c>
      <c r="DO109">
        <v>0</v>
      </c>
      <c r="DP109">
        <v>1</v>
      </c>
      <c r="DQ109">
        <v>1</v>
      </c>
      <c r="DU109">
        <v>1010</v>
      </c>
      <c r="DV109" t="s">
        <v>119</v>
      </c>
      <c r="DW109" t="s">
        <v>119</v>
      </c>
      <c r="DX109">
        <v>1</v>
      </c>
      <c r="EE109">
        <v>48752149</v>
      </c>
      <c r="EF109">
        <v>12</v>
      </c>
      <c r="EG109" t="s">
        <v>113</v>
      </c>
      <c r="EH109">
        <v>0</v>
      </c>
      <c r="EI109" t="s">
        <v>3</v>
      </c>
      <c r="EJ109">
        <v>2</v>
      </c>
      <c r="EK109">
        <v>500002</v>
      </c>
      <c r="EL109" t="s">
        <v>114</v>
      </c>
      <c r="EM109" t="s">
        <v>115</v>
      </c>
      <c r="EO109" t="s">
        <v>3</v>
      </c>
      <c r="EQ109">
        <v>0</v>
      </c>
      <c r="ER109">
        <v>10.530000000000001</v>
      </c>
      <c r="ES109">
        <v>10.530000000000001</v>
      </c>
      <c r="ET109">
        <v>0</v>
      </c>
      <c r="EU109">
        <v>0</v>
      </c>
      <c r="EV109">
        <v>0</v>
      </c>
      <c r="EW109">
        <v>0</v>
      </c>
      <c r="EX109">
        <v>0</v>
      </c>
      <c r="EZ109">
        <v>5</v>
      </c>
      <c r="FC109">
        <v>1</v>
      </c>
      <c r="FD109">
        <v>18</v>
      </c>
      <c r="FF109">
        <v>101.66</v>
      </c>
      <c r="FQ109">
        <v>0</v>
      </c>
      <c r="FR109">
        <f t="shared" si="104"/>
        <v>0</v>
      </c>
      <c r="FS109">
        <v>0</v>
      </c>
      <c r="FX109">
        <v>0</v>
      </c>
      <c r="FY109">
        <v>0</v>
      </c>
      <c r="GA109" t="s">
        <v>301</v>
      </c>
      <c r="GD109">
        <v>1</v>
      </c>
      <c r="GF109">
        <v>-1315617145</v>
      </c>
      <c r="GG109">
        <v>2</v>
      </c>
      <c r="GH109">
        <v>3</v>
      </c>
      <c r="GI109">
        <v>3</v>
      </c>
      <c r="GJ109">
        <v>0</v>
      </c>
      <c r="GK109">
        <v>0</v>
      </c>
      <c r="GL109">
        <f t="shared" si="105"/>
        <v>0</v>
      </c>
      <c r="GM109">
        <f t="shared" si="106"/>
        <v>11</v>
      </c>
      <c r="GN109">
        <f t="shared" si="107"/>
        <v>0</v>
      </c>
      <c r="GO109">
        <f t="shared" si="108"/>
        <v>11</v>
      </c>
      <c r="GP109">
        <f t="shared" si="109"/>
        <v>0</v>
      </c>
      <c r="GR109">
        <v>1</v>
      </c>
      <c r="GS109">
        <v>1</v>
      </c>
      <c r="GT109">
        <v>0</v>
      </c>
      <c r="GU109" t="s">
        <v>3</v>
      </c>
      <c r="GV109">
        <f t="shared" si="110"/>
        <v>0</v>
      </c>
      <c r="GW109">
        <v>1</v>
      </c>
      <c r="GX109">
        <f t="shared" si="111"/>
        <v>0</v>
      </c>
      <c r="HA109">
        <v>0</v>
      </c>
      <c r="HB109">
        <v>0</v>
      </c>
      <c r="HC109">
        <f t="shared" si="112"/>
        <v>0</v>
      </c>
      <c r="IK109">
        <v>0</v>
      </c>
    </row>
    <row r="110" spans="1:245" x14ac:dyDescent="0.2">
      <c r="A110">
        <v>18</v>
      </c>
      <c r="B110">
        <v>1</v>
      </c>
      <c r="C110">
        <v>121</v>
      </c>
      <c r="E110" t="s">
        <v>302</v>
      </c>
      <c r="F110" t="s">
        <v>248</v>
      </c>
      <c r="G110" t="s">
        <v>303</v>
      </c>
      <c r="H110" t="s">
        <v>119</v>
      </c>
      <c r="I110">
        <f>I108*J110</f>
        <v>1</v>
      </c>
      <c r="J110">
        <v>312.5</v>
      </c>
      <c r="O110">
        <f t="shared" si="79"/>
        <v>17</v>
      </c>
      <c r="P110">
        <f t="shared" si="80"/>
        <v>17</v>
      </c>
      <c r="Q110">
        <f t="shared" si="81"/>
        <v>0</v>
      </c>
      <c r="R110">
        <f t="shared" si="82"/>
        <v>0</v>
      </c>
      <c r="S110">
        <f t="shared" si="83"/>
        <v>0</v>
      </c>
      <c r="T110">
        <f t="shared" si="84"/>
        <v>0</v>
      </c>
      <c r="U110">
        <f t="shared" si="85"/>
        <v>0</v>
      </c>
      <c r="V110">
        <f t="shared" si="86"/>
        <v>0</v>
      </c>
      <c r="W110">
        <f t="shared" si="87"/>
        <v>0</v>
      </c>
      <c r="X110">
        <f t="shared" si="88"/>
        <v>0</v>
      </c>
      <c r="Y110">
        <f t="shared" si="89"/>
        <v>0</v>
      </c>
      <c r="AA110">
        <v>50333811</v>
      </c>
      <c r="AB110">
        <f t="shared" si="90"/>
        <v>16.8</v>
      </c>
      <c r="AC110">
        <f t="shared" si="73"/>
        <v>16.8</v>
      </c>
      <c r="AD110">
        <f t="shared" si="74"/>
        <v>0</v>
      </c>
      <c r="AE110">
        <f t="shared" si="75"/>
        <v>0</v>
      </c>
      <c r="AF110">
        <f t="shared" si="76"/>
        <v>0</v>
      </c>
      <c r="AG110">
        <f t="shared" si="91"/>
        <v>0</v>
      </c>
      <c r="AH110">
        <f t="shared" si="77"/>
        <v>0</v>
      </c>
      <c r="AI110">
        <f t="shared" si="78"/>
        <v>0</v>
      </c>
      <c r="AJ110">
        <f t="shared" si="92"/>
        <v>0</v>
      </c>
      <c r="AK110">
        <v>16.759999999999998</v>
      </c>
      <c r="AL110">
        <v>16.759999999999998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1</v>
      </c>
      <c r="AW110">
        <v>1</v>
      </c>
      <c r="AZ110">
        <v>1</v>
      </c>
      <c r="BA110">
        <v>1</v>
      </c>
      <c r="BB110">
        <v>1</v>
      </c>
      <c r="BC110">
        <v>1</v>
      </c>
      <c r="BD110" t="s">
        <v>3</v>
      </c>
      <c r="BE110" t="s">
        <v>3</v>
      </c>
      <c r="BF110" t="s">
        <v>3</v>
      </c>
      <c r="BG110" t="s">
        <v>3</v>
      </c>
      <c r="BH110">
        <v>3</v>
      </c>
      <c r="BI110">
        <v>2</v>
      </c>
      <c r="BJ110" t="s">
        <v>300</v>
      </c>
      <c r="BM110">
        <v>500002</v>
      </c>
      <c r="BN110">
        <v>0</v>
      </c>
      <c r="BO110" t="s">
        <v>3</v>
      </c>
      <c r="BP110">
        <v>0</v>
      </c>
      <c r="BQ110">
        <v>12</v>
      </c>
      <c r="BR110">
        <v>0</v>
      </c>
      <c r="BS110">
        <v>1</v>
      </c>
      <c r="BT110">
        <v>1</v>
      </c>
      <c r="BU110">
        <v>1</v>
      </c>
      <c r="BV110">
        <v>1</v>
      </c>
      <c r="BW110">
        <v>1</v>
      </c>
      <c r="BX110">
        <v>1</v>
      </c>
      <c r="BY110" t="s">
        <v>3</v>
      </c>
      <c r="BZ110">
        <v>0</v>
      </c>
      <c r="CA110">
        <v>0</v>
      </c>
      <c r="CE110">
        <v>0</v>
      </c>
      <c r="CF110">
        <v>0</v>
      </c>
      <c r="CG110">
        <v>0</v>
      </c>
      <c r="CM110">
        <v>0</v>
      </c>
      <c r="CN110" t="s">
        <v>3</v>
      </c>
      <c r="CO110">
        <v>0</v>
      </c>
      <c r="CP110">
        <f t="shared" si="93"/>
        <v>17</v>
      </c>
      <c r="CQ110">
        <f t="shared" si="94"/>
        <v>16.8</v>
      </c>
      <c r="CR110">
        <f t="shared" si="95"/>
        <v>0</v>
      </c>
      <c r="CS110">
        <f t="shared" si="96"/>
        <v>0</v>
      </c>
      <c r="CT110">
        <f t="shared" si="97"/>
        <v>0</v>
      </c>
      <c r="CU110">
        <f t="shared" si="98"/>
        <v>0</v>
      </c>
      <c r="CV110">
        <f t="shared" si="99"/>
        <v>0</v>
      </c>
      <c r="CW110">
        <f t="shared" si="100"/>
        <v>0</v>
      </c>
      <c r="CX110">
        <f t="shared" si="101"/>
        <v>0</v>
      </c>
      <c r="CY110">
        <f t="shared" si="102"/>
        <v>0</v>
      </c>
      <c r="CZ110">
        <f t="shared" si="103"/>
        <v>0</v>
      </c>
      <c r="DC110" t="s">
        <v>3</v>
      </c>
      <c r="DD110" t="s">
        <v>3</v>
      </c>
      <c r="DE110" t="s">
        <v>3</v>
      </c>
      <c r="DF110" t="s">
        <v>3</v>
      </c>
      <c r="DG110" t="s">
        <v>3</v>
      </c>
      <c r="DH110" t="s">
        <v>3</v>
      </c>
      <c r="DI110" t="s">
        <v>3</v>
      </c>
      <c r="DJ110" t="s">
        <v>3</v>
      </c>
      <c r="DK110" t="s">
        <v>3</v>
      </c>
      <c r="DL110" t="s">
        <v>3</v>
      </c>
      <c r="DM110" t="s">
        <v>3</v>
      </c>
      <c r="DN110">
        <v>0</v>
      </c>
      <c r="DO110">
        <v>0</v>
      </c>
      <c r="DP110">
        <v>1</v>
      </c>
      <c r="DQ110">
        <v>1</v>
      </c>
      <c r="DU110">
        <v>1010</v>
      </c>
      <c r="DV110" t="s">
        <v>119</v>
      </c>
      <c r="DW110" t="s">
        <v>119</v>
      </c>
      <c r="DX110">
        <v>1</v>
      </c>
      <c r="EE110">
        <v>48752149</v>
      </c>
      <c r="EF110">
        <v>12</v>
      </c>
      <c r="EG110" t="s">
        <v>113</v>
      </c>
      <c r="EH110">
        <v>0</v>
      </c>
      <c r="EI110" t="s">
        <v>3</v>
      </c>
      <c r="EJ110">
        <v>2</v>
      </c>
      <c r="EK110">
        <v>500002</v>
      </c>
      <c r="EL110" t="s">
        <v>114</v>
      </c>
      <c r="EM110" t="s">
        <v>115</v>
      </c>
      <c r="EO110" t="s">
        <v>3</v>
      </c>
      <c r="EQ110">
        <v>0</v>
      </c>
      <c r="ER110">
        <v>16.759999999999998</v>
      </c>
      <c r="ES110">
        <v>16.759999999999998</v>
      </c>
      <c r="ET110">
        <v>0</v>
      </c>
      <c r="EU110">
        <v>0</v>
      </c>
      <c r="EV110">
        <v>0</v>
      </c>
      <c r="EW110">
        <v>0</v>
      </c>
      <c r="EX110">
        <v>0</v>
      </c>
      <c r="EZ110">
        <v>5</v>
      </c>
      <c r="FC110">
        <v>1</v>
      </c>
      <c r="FD110">
        <v>18</v>
      </c>
      <c r="FF110">
        <v>161.83000000000001</v>
      </c>
      <c r="FQ110">
        <v>0</v>
      </c>
      <c r="FR110">
        <f t="shared" si="104"/>
        <v>0</v>
      </c>
      <c r="FS110">
        <v>0</v>
      </c>
      <c r="FX110">
        <v>0</v>
      </c>
      <c r="FY110">
        <v>0</v>
      </c>
      <c r="GA110" t="s">
        <v>304</v>
      </c>
      <c r="GD110">
        <v>1</v>
      </c>
      <c r="GF110">
        <v>1765100094</v>
      </c>
      <c r="GG110">
        <v>2</v>
      </c>
      <c r="GH110">
        <v>3</v>
      </c>
      <c r="GI110">
        <v>3</v>
      </c>
      <c r="GJ110">
        <v>0</v>
      </c>
      <c r="GK110">
        <v>0</v>
      </c>
      <c r="GL110">
        <f t="shared" si="105"/>
        <v>0</v>
      </c>
      <c r="GM110">
        <f t="shared" si="106"/>
        <v>17</v>
      </c>
      <c r="GN110">
        <f t="shared" si="107"/>
        <v>0</v>
      </c>
      <c r="GO110">
        <f t="shared" si="108"/>
        <v>17</v>
      </c>
      <c r="GP110">
        <f t="shared" si="109"/>
        <v>0</v>
      </c>
      <c r="GR110">
        <v>1</v>
      </c>
      <c r="GS110">
        <v>1</v>
      </c>
      <c r="GT110">
        <v>0</v>
      </c>
      <c r="GU110" t="s">
        <v>3</v>
      </c>
      <c r="GV110">
        <f t="shared" si="110"/>
        <v>0</v>
      </c>
      <c r="GW110">
        <v>1</v>
      </c>
      <c r="GX110">
        <f t="shared" si="111"/>
        <v>0</v>
      </c>
      <c r="HA110">
        <v>0</v>
      </c>
      <c r="HB110">
        <v>0</v>
      </c>
      <c r="HC110">
        <f t="shared" si="112"/>
        <v>0</v>
      </c>
      <c r="IK110">
        <v>0</v>
      </c>
    </row>
    <row r="111" spans="1:245" x14ac:dyDescent="0.2">
      <c r="A111">
        <v>17</v>
      </c>
      <c r="B111">
        <v>1</v>
      </c>
      <c r="C111">
        <f>ROW(SmtRes!A133)</f>
        <v>133</v>
      </c>
      <c r="D111">
        <f>ROW(EtalonRes!A120)</f>
        <v>120</v>
      </c>
      <c r="E111" t="s">
        <v>305</v>
      </c>
      <c r="F111" t="s">
        <v>306</v>
      </c>
      <c r="G111" t="s">
        <v>307</v>
      </c>
      <c r="H111" t="s">
        <v>159</v>
      </c>
      <c r="I111">
        <f>ROUND(62.5/100,4)</f>
        <v>0.625</v>
      </c>
      <c r="J111">
        <v>0</v>
      </c>
      <c r="O111">
        <f t="shared" si="79"/>
        <v>97</v>
      </c>
      <c r="P111">
        <f t="shared" si="80"/>
        <v>17</v>
      </c>
      <c r="Q111">
        <f t="shared" si="81"/>
        <v>35</v>
      </c>
      <c r="R111">
        <f t="shared" si="82"/>
        <v>2</v>
      </c>
      <c r="S111">
        <f t="shared" si="83"/>
        <v>45</v>
      </c>
      <c r="T111">
        <f t="shared" si="84"/>
        <v>0</v>
      </c>
      <c r="U111">
        <f t="shared" si="85"/>
        <v>5.8</v>
      </c>
      <c r="V111">
        <f t="shared" si="86"/>
        <v>0.125</v>
      </c>
      <c r="W111">
        <f t="shared" si="87"/>
        <v>0</v>
      </c>
      <c r="X111">
        <f t="shared" si="88"/>
        <v>45</v>
      </c>
      <c r="Y111">
        <f t="shared" si="89"/>
        <v>31</v>
      </c>
      <c r="AA111">
        <v>50333811</v>
      </c>
      <c r="AB111">
        <f t="shared" si="90"/>
        <v>156.6</v>
      </c>
      <c r="AC111">
        <f t="shared" si="73"/>
        <v>27.2</v>
      </c>
      <c r="AD111">
        <f t="shared" si="74"/>
        <v>56.7</v>
      </c>
      <c r="AE111">
        <f t="shared" si="75"/>
        <v>2.7</v>
      </c>
      <c r="AF111">
        <f t="shared" si="76"/>
        <v>72.7</v>
      </c>
      <c r="AG111">
        <f t="shared" si="91"/>
        <v>0</v>
      </c>
      <c r="AH111">
        <f t="shared" si="77"/>
        <v>9.2799999999999994</v>
      </c>
      <c r="AI111">
        <f t="shared" si="78"/>
        <v>0.2</v>
      </c>
      <c r="AJ111">
        <f t="shared" si="92"/>
        <v>0</v>
      </c>
      <c r="AK111">
        <v>156.51</v>
      </c>
      <c r="AL111">
        <v>27.23</v>
      </c>
      <c r="AM111">
        <v>56.62</v>
      </c>
      <c r="AN111">
        <v>2.65</v>
      </c>
      <c r="AO111">
        <v>72.66</v>
      </c>
      <c r="AP111">
        <v>0</v>
      </c>
      <c r="AQ111">
        <v>9.2799999999999994</v>
      </c>
      <c r="AR111">
        <v>0.2</v>
      </c>
      <c r="AS111">
        <v>0</v>
      </c>
      <c r="AT111">
        <v>95</v>
      </c>
      <c r="AU111">
        <v>65</v>
      </c>
      <c r="AV111">
        <v>1</v>
      </c>
      <c r="AW111">
        <v>1</v>
      </c>
      <c r="AZ111">
        <v>1</v>
      </c>
      <c r="BA111">
        <v>1</v>
      </c>
      <c r="BB111">
        <v>1</v>
      </c>
      <c r="BC111">
        <v>1</v>
      </c>
      <c r="BD111" t="s">
        <v>3</v>
      </c>
      <c r="BE111" t="s">
        <v>3</v>
      </c>
      <c r="BF111" t="s">
        <v>3</v>
      </c>
      <c r="BG111" t="s">
        <v>3</v>
      </c>
      <c r="BH111">
        <v>0</v>
      </c>
      <c r="BI111">
        <v>2</v>
      </c>
      <c r="BJ111" t="s">
        <v>308</v>
      </c>
      <c r="BM111">
        <v>108001</v>
      </c>
      <c r="BN111">
        <v>0</v>
      </c>
      <c r="BO111" t="s">
        <v>3</v>
      </c>
      <c r="BP111">
        <v>0</v>
      </c>
      <c r="BQ111">
        <v>3</v>
      </c>
      <c r="BR111">
        <v>0</v>
      </c>
      <c r="BS111">
        <v>1</v>
      </c>
      <c r="BT111">
        <v>1</v>
      </c>
      <c r="BU111">
        <v>1</v>
      </c>
      <c r="BV111">
        <v>1</v>
      </c>
      <c r="BW111">
        <v>1</v>
      </c>
      <c r="BX111">
        <v>1</v>
      </c>
      <c r="BY111" t="s">
        <v>3</v>
      </c>
      <c r="BZ111">
        <v>95</v>
      </c>
      <c r="CA111">
        <v>65</v>
      </c>
      <c r="CE111">
        <v>0</v>
      </c>
      <c r="CF111">
        <v>0</v>
      </c>
      <c r="CG111">
        <v>0</v>
      </c>
      <c r="CM111">
        <v>0</v>
      </c>
      <c r="CN111" t="s">
        <v>3</v>
      </c>
      <c r="CO111">
        <v>0</v>
      </c>
      <c r="CP111">
        <f t="shared" si="93"/>
        <v>97</v>
      </c>
      <c r="CQ111">
        <f t="shared" si="94"/>
        <v>27.2</v>
      </c>
      <c r="CR111">
        <f t="shared" si="95"/>
        <v>56.7</v>
      </c>
      <c r="CS111">
        <f t="shared" si="96"/>
        <v>2.7</v>
      </c>
      <c r="CT111">
        <f t="shared" si="97"/>
        <v>72.7</v>
      </c>
      <c r="CU111">
        <f t="shared" si="98"/>
        <v>0</v>
      </c>
      <c r="CV111">
        <f t="shared" si="99"/>
        <v>9.2799999999999994</v>
      </c>
      <c r="CW111">
        <f t="shared" si="100"/>
        <v>0.2</v>
      </c>
      <c r="CX111">
        <f t="shared" si="101"/>
        <v>0</v>
      </c>
      <c r="CY111">
        <f t="shared" si="102"/>
        <v>44.65</v>
      </c>
      <c r="CZ111">
        <f t="shared" si="103"/>
        <v>30.55</v>
      </c>
      <c r="DC111" t="s">
        <v>3</v>
      </c>
      <c r="DD111" t="s">
        <v>3</v>
      </c>
      <c r="DE111" t="s">
        <v>3</v>
      </c>
      <c r="DF111" t="s">
        <v>3</v>
      </c>
      <c r="DG111" t="s">
        <v>3</v>
      </c>
      <c r="DH111" t="s">
        <v>3</v>
      </c>
      <c r="DI111" t="s">
        <v>3</v>
      </c>
      <c r="DJ111" t="s">
        <v>3</v>
      </c>
      <c r="DK111" t="s">
        <v>3</v>
      </c>
      <c r="DL111" t="s">
        <v>3</v>
      </c>
      <c r="DM111" t="s">
        <v>3</v>
      </c>
      <c r="DN111">
        <v>0</v>
      </c>
      <c r="DO111">
        <v>0</v>
      </c>
      <c r="DP111">
        <v>1</v>
      </c>
      <c r="DQ111">
        <v>1</v>
      </c>
      <c r="DU111">
        <v>1013</v>
      </c>
      <c r="DV111" t="s">
        <v>159</v>
      </c>
      <c r="DW111" t="s">
        <v>159</v>
      </c>
      <c r="DX111">
        <v>1</v>
      </c>
      <c r="EE111">
        <v>48752098</v>
      </c>
      <c r="EF111">
        <v>3</v>
      </c>
      <c r="EG111" t="s">
        <v>161</v>
      </c>
      <c r="EH111">
        <v>0</v>
      </c>
      <c r="EI111" t="s">
        <v>3</v>
      </c>
      <c r="EJ111">
        <v>2</v>
      </c>
      <c r="EK111">
        <v>108001</v>
      </c>
      <c r="EL111" t="s">
        <v>162</v>
      </c>
      <c r="EM111" t="s">
        <v>163</v>
      </c>
      <c r="EO111" t="s">
        <v>3</v>
      </c>
      <c r="EQ111">
        <v>0</v>
      </c>
      <c r="ER111">
        <v>156.51</v>
      </c>
      <c r="ES111">
        <v>27.23</v>
      </c>
      <c r="ET111">
        <v>56.62</v>
      </c>
      <c r="EU111">
        <v>2.65</v>
      </c>
      <c r="EV111">
        <v>72.66</v>
      </c>
      <c r="EW111">
        <v>9.2799999999999994</v>
      </c>
      <c r="EX111">
        <v>0.2</v>
      </c>
      <c r="EY111">
        <v>0</v>
      </c>
      <c r="FQ111">
        <v>0</v>
      </c>
      <c r="FR111">
        <f t="shared" si="104"/>
        <v>0</v>
      </c>
      <c r="FS111">
        <v>0</v>
      </c>
      <c r="FX111">
        <v>95</v>
      </c>
      <c r="FY111">
        <v>65</v>
      </c>
      <c r="GA111" t="s">
        <v>3</v>
      </c>
      <c r="GD111">
        <v>1</v>
      </c>
      <c r="GF111">
        <v>-1739267066</v>
      </c>
      <c r="GG111">
        <v>2</v>
      </c>
      <c r="GH111">
        <v>1</v>
      </c>
      <c r="GI111">
        <v>-2</v>
      </c>
      <c r="GJ111">
        <v>0</v>
      </c>
      <c r="GK111">
        <v>0</v>
      </c>
      <c r="GL111">
        <f t="shared" si="105"/>
        <v>0</v>
      </c>
      <c r="GM111">
        <f t="shared" si="106"/>
        <v>173</v>
      </c>
      <c r="GN111">
        <f t="shared" si="107"/>
        <v>0</v>
      </c>
      <c r="GO111">
        <f t="shared" si="108"/>
        <v>173</v>
      </c>
      <c r="GP111">
        <f t="shared" si="109"/>
        <v>0</v>
      </c>
      <c r="GR111">
        <v>0</v>
      </c>
      <c r="GS111">
        <v>3</v>
      </c>
      <c r="GT111">
        <v>0</v>
      </c>
      <c r="GU111" t="s">
        <v>3</v>
      </c>
      <c r="GV111">
        <f t="shared" si="110"/>
        <v>0</v>
      </c>
      <c r="GW111">
        <v>1</v>
      </c>
      <c r="GX111">
        <f t="shared" si="111"/>
        <v>0</v>
      </c>
      <c r="HA111">
        <v>0</v>
      </c>
      <c r="HB111">
        <v>0</v>
      </c>
      <c r="HC111">
        <f t="shared" si="112"/>
        <v>0</v>
      </c>
      <c r="IK111">
        <v>0</v>
      </c>
    </row>
    <row r="112" spans="1:245" x14ac:dyDescent="0.2">
      <c r="A112">
        <v>18</v>
      </c>
      <c r="B112">
        <v>1</v>
      </c>
      <c r="C112">
        <v>131</v>
      </c>
      <c r="E112" t="s">
        <v>309</v>
      </c>
      <c r="F112" t="s">
        <v>279</v>
      </c>
      <c r="G112" t="s">
        <v>280</v>
      </c>
      <c r="H112" t="s">
        <v>110</v>
      </c>
      <c r="I112">
        <f>I111*J112</f>
        <v>6.3750000000000001E-2</v>
      </c>
      <c r="J112">
        <v>0.10200000000000001</v>
      </c>
      <c r="O112">
        <f t="shared" si="79"/>
        <v>288</v>
      </c>
      <c r="P112">
        <f t="shared" si="80"/>
        <v>288</v>
      </c>
      <c r="Q112">
        <f t="shared" si="81"/>
        <v>0</v>
      </c>
      <c r="R112">
        <f t="shared" si="82"/>
        <v>0</v>
      </c>
      <c r="S112">
        <f t="shared" si="83"/>
        <v>0</v>
      </c>
      <c r="T112">
        <f t="shared" si="84"/>
        <v>0</v>
      </c>
      <c r="U112">
        <f t="shared" si="85"/>
        <v>0</v>
      </c>
      <c r="V112">
        <f t="shared" si="86"/>
        <v>0</v>
      </c>
      <c r="W112">
        <f t="shared" si="87"/>
        <v>0</v>
      </c>
      <c r="X112">
        <f t="shared" si="88"/>
        <v>0</v>
      </c>
      <c r="Y112">
        <f t="shared" si="89"/>
        <v>0</v>
      </c>
      <c r="AA112">
        <v>50333811</v>
      </c>
      <c r="AB112">
        <f t="shared" si="90"/>
        <v>4522.5</v>
      </c>
      <c r="AC112">
        <f t="shared" si="73"/>
        <v>4522.5</v>
      </c>
      <c r="AD112">
        <f t="shared" si="74"/>
        <v>0</v>
      </c>
      <c r="AE112">
        <f t="shared" si="75"/>
        <v>0</v>
      </c>
      <c r="AF112">
        <f t="shared" si="76"/>
        <v>0</v>
      </c>
      <c r="AG112">
        <f t="shared" si="91"/>
        <v>0</v>
      </c>
      <c r="AH112">
        <f t="shared" si="77"/>
        <v>0</v>
      </c>
      <c r="AI112">
        <f t="shared" si="78"/>
        <v>0</v>
      </c>
      <c r="AJ112">
        <f t="shared" si="92"/>
        <v>0</v>
      </c>
      <c r="AK112">
        <v>4522.46</v>
      </c>
      <c r="AL112">
        <v>4522.46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1</v>
      </c>
      <c r="AW112">
        <v>1</v>
      </c>
      <c r="AZ112">
        <v>1</v>
      </c>
      <c r="BA112">
        <v>1</v>
      </c>
      <c r="BB112">
        <v>1</v>
      </c>
      <c r="BC112">
        <v>1</v>
      </c>
      <c r="BD112" t="s">
        <v>3</v>
      </c>
      <c r="BE112" t="s">
        <v>3</v>
      </c>
      <c r="BF112" t="s">
        <v>3</v>
      </c>
      <c r="BG112" t="s">
        <v>3</v>
      </c>
      <c r="BH112">
        <v>3</v>
      </c>
      <c r="BI112">
        <v>2</v>
      </c>
      <c r="BJ112" t="s">
        <v>281</v>
      </c>
      <c r="BM112">
        <v>500002</v>
      </c>
      <c r="BN112">
        <v>0</v>
      </c>
      <c r="BO112" t="s">
        <v>3</v>
      </c>
      <c r="BP112">
        <v>0</v>
      </c>
      <c r="BQ112">
        <v>12</v>
      </c>
      <c r="BR112">
        <v>0</v>
      </c>
      <c r="BS112">
        <v>1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3</v>
      </c>
      <c r="BZ112">
        <v>0</v>
      </c>
      <c r="CA112">
        <v>0</v>
      </c>
      <c r="CE112">
        <v>0</v>
      </c>
      <c r="CF112">
        <v>0</v>
      </c>
      <c r="CG112">
        <v>0</v>
      </c>
      <c r="CM112">
        <v>0</v>
      </c>
      <c r="CN112" t="s">
        <v>3</v>
      </c>
      <c r="CO112">
        <v>0</v>
      </c>
      <c r="CP112">
        <f t="shared" si="93"/>
        <v>288</v>
      </c>
      <c r="CQ112">
        <f t="shared" si="94"/>
        <v>4522.5</v>
      </c>
      <c r="CR112">
        <f t="shared" si="95"/>
        <v>0</v>
      </c>
      <c r="CS112">
        <f t="shared" si="96"/>
        <v>0</v>
      </c>
      <c r="CT112">
        <f t="shared" si="97"/>
        <v>0</v>
      </c>
      <c r="CU112">
        <f t="shared" si="98"/>
        <v>0</v>
      </c>
      <c r="CV112">
        <f t="shared" si="99"/>
        <v>0</v>
      </c>
      <c r="CW112">
        <f t="shared" si="100"/>
        <v>0</v>
      </c>
      <c r="CX112">
        <f t="shared" si="101"/>
        <v>0</v>
      </c>
      <c r="CY112">
        <f t="shared" si="102"/>
        <v>0</v>
      </c>
      <c r="CZ112">
        <f t="shared" si="103"/>
        <v>0</v>
      </c>
      <c r="DC112" t="s">
        <v>3</v>
      </c>
      <c r="DD112" t="s">
        <v>3</v>
      </c>
      <c r="DE112" t="s">
        <v>3</v>
      </c>
      <c r="DF112" t="s">
        <v>3</v>
      </c>
      <c r="DG112" t="s">
        <v>3</v>
      </c>
      <c r="DH112" t="s">
        <v>3</v>
      </c>
      <c r="DI112" t="s">
        <v>3</v>
      </c>
      <c r="DJ112" t="s">
        <v>3</v>
      </c>
      <c r="DK112" t="s">
        <v>3</v>
      </c>
      <c r="DL112" t="s">
        <v>3</v>
      </c>
      <c r="DM112" t="s">
        <v>3</v>
      </c>
      <c r="DN112">
        <v>0</v>
      </c>
      <c r="DO112">
        <v>0</v>
      </c>
      <c r="DP112">
        <v>1</v>
      </c>
      <c r="DQ112">
        <v>1</v>
      </c>
      <c r="DU112">
        <v>1013</v>
      </c>
      <c r="DV112" t="s">
        <v>110</v>
      </c>
      <c r="DW112" t="s">
        <v>112</v>
      </c>
      <c r="DX112">
        <v>1</v>
      </c>
      <c r="EE112">
        <v>48752149</v>
      </c>
      <c r="EF112">
        <v>12</v>
      </c>
      <c r="EG112" t="s">
        <v>113</v>
      </c>
      <c r="EH112">
        <v>0</v>
      </c>
      <c r="EI112" t="s">
        <v>3</v>
      </c>
      <c r="EJ112">
        <v>2</v>
      </c>
      <c r="EK112">
        <v>500002</v>
      </c>
      <c r="EL112" t="s">
        <v>114</v>
      </c>
      <c r="EM112" t="s">
        <v>115</v>
      </c>
      <c r="EO112" t="s">
        <v>3</v>
      </c>
      <c r="EQ112">
        <v>0</v>
      </c>
      <c r="ER112">
        <v>4522.46</v>
      </c>
      <c r="ES112">
        <v>4522.46</v>
      </c>
      <c r="ET112">
        <v>0</v>
      </c>
      <c r="EU112">
        <v>0</v>
      </c>
      <c r="EV112">
        <v>0</v>
      </c>
      <c r="EW112">
        <v>0</v>
      </c>
      <c r="EX112">
        <v>0</v>
      </c>
      <c r="FQ112">
        <v>0</v>
      </c>
      <c r="FR112">
        <f t="shared" si="104"/>
        <v>0</v>
      </c>
      <c r="FS112">
        <v>0</v>
      </c>
      <c r="FX112">
        <v>0</v>
      </c>
      <c r="FY112">
        <v>0</v>
      </c>
      <c r="GA112" t="s">
        <v>3</v>
      </c>
      <c r="GD112">
        <v>1</v>
      </c>
      <c r="GF112">
        <v>498524852</v>
      </c>
      <c r="GG112">
        <v>2</v>
      </c>
      <c r="GH112">
        <v>1</v>
      </c>
      <c r="GI112">
        <v>-2</v>
      </c>
      <c r="GJ112">
        <v>0</v>
      </c>
      <c r="GK112">
        <v>0</v>
      </c>
      <c r="GL112">
        <f t="shared" si="105"/>
        <v>0</v>
      </c>
      <c r="GM112">
        <f t="shared" si="106"/>
        <v>288</v>
      </c>
      <c r="GN112">
        <f t="shared" si="107"/>
        <v>0</v>
      </c>
      <c r="GO112">
        <f t="shared" si="108"/>
        <v>288</v>
      </c>
      <c r="GP112">
        <f t="shared" si="109"/>
        <v>0</v>
      </c>
      <c r="GR112">
        <v>0</v>
      </c>
      <c r="GS112">
        <v>3</v>
      </c>
      <c r="GT112">
        <v>0</v>
      </c>
      <c r="GU112" t="s">
        <v>3</v>
      </c>
      <c r="GV112">
        <f t="shared" si="110"/>
        <v>0</v>
      </c>
      <c r="GW112">
        <v>1</v>
      </c>
      <c r="GX112">
        <f t="shared" si="111"/>
        <v>0</v>
      </c>
      <c r="HA112">
        <v>0</v>
      </c>
      <c r="HB112">
        <v>0</v>
      </c>
      <c r="HC112">
        <f t="shared" si="112"/>
        <v>0</v>
      </c>
      <c r="IK112">
        <v>0</v>
      </c>
    </row>
    <row r="113" spans="1:245" x14ac:dyDescent="0.2">
      <c r="A113">
        <v>17</v>
      </c>
      <c r="B113">
        <v>1</v>
      </c>
      <c r="C113">
        <f>ROW(SmtRes!A149)</f>
        <v>149</v>
      </c>
      <c r="D113">
        <f>ROW(EtalonRes!A135)</f>
        <v>135</v>
      </c>
      <c r="E113" t="s">
        <v>310</v>
      </c>
      <c r="F113" t="s">
        <v>311</v>
      </c>
      <c r="G113" t="s">
        <v>312</v>
      </c>
      <c r="H113" t="s">
        <v>272</v>
      </c>
      <c r="I113">
        <f>ROUND(1,4)</f>
        <v>1</v>
      </c>
      <c r="J113">
        <v>0</v>
      </c>
      <c r="O113">
        <f t="shared" si="79"/>
        <v>72</v>
      </c>
      <c r="P113">
        <f t="shared" si="80"/>
        <v>44</v>
      </c>
      <c r="Q113">
        <f t="shared" si="81"/>
        <v>6</v>
      </c>
      <c r="R113">
        <f t="shared" si="82"/>
        <v>0</v>
      </c>
      <c r="S113">
        <f t="shared" si="83"/>
        <v>22</v>
      </c>
      <c r="T113">
        <f t="shared" si="84"/>
        <v>0</v>
      </c>
      <c r="U113">
        <f t="shared" si="85"/>
        <v>2.78</v>
      </c>
      <c r="V113">
        <f t="shared" si="86"/>
        <v>0.03</v>
      </c>
      <c r="W113">
        <f t="shared" si="87"/>
        <v>0</v>
      </c>
      <c r="X113">
        <f t="shared" si="88"/>
        <v>21</v>
      </c>
      <c r="Y113">
        <f t="shared" si="89"/>
        <v>14</v>
      </c>
      <c r="AA113">
        <v>50333811</v>
      </c>
      <c r="AB113">
        <f t="shared" si="90"/>
        <v>72.400000000000006</v>
      </c>
      <c r="AC113">
        <f t="shared" si="73"/>
        <v>43.9</v>
      </c>
      <c r="AD113">
        <f t="shared" si="74"/>
        <v>6.1</v>
      </c>
      <c r="AE113">
        <f t="shared" si="75"/>
        <v>0.4</v>
      </c>
      <c r="AF113">
        <f t="shared" si="76"/>
        <v>22.4</v>
      </c>
      <c r="AG113">
        <f t="shared" si="91"/>
        <v>0</v>
      </c>
      <c r="AH113">
        <f t="shared" si="77"/>
        <v>2.78</v>
      </c>
      <c r="AI113">
        <f t="shared" si="78"/>
        <v>0.03</v>
      </c>
      <c r="AJ113">
        <f t="shared" si="92"/>
        <v>0</v>
      </c>
      <c r="AK113">
        <v>72.39</v>
      </c>
      <c r="AL113">
        <v>43.87</v>
      </c>
      <c r="AM113">
        <v>6.09</v>
      </c>
      <c r="AN113">
        <v>0.4</v>
      </c>
      <c r="AO113">
        <v>22.43</v>
      </c>
      <c r="AP113">
        <v>0</v>
      </c>
      <c r="AQ113">
        <v>2.78</v>
      </c>
      <c r="AR113">
        <v>0.03</v>
      </c>
      <c r="AS113">
        <v>0</v>
      </c>
      <c r="AT113">
        <v>95</v>
      </c>
      <c r="AU113">
        <v>65</v>
      </c>
      <c r="AV113">
        <v>1</v>
      </c>
      <c r="AW113">
        <v>1</v>
      </c>
      <c r="AZ113">
        <v>1</v>
      </c>
      <c r="BA113">
        <v>1</v>
      </c>
      <c r="BB113">
        <v>1</v>
      </c>
      <c r="BC113">
        <v>1</v>
      </c>
      <c r="BD113" t="s">
        <v>3</v>
      </c>
      <c r="BE113" t="s">
        <v>3</v>
      </c>
      <c r="BF113" t="s">
        <v>3</v>
      </c>
      <c r="BG113" t="s">
        <v>3</v>
      </c>
      <c r="BH113">
        <v>0</v>
      </c>
      <c r="BI113">
        <v>2</v>
      </c>
      <c r="BJ113" t="s">
        <v>313</v>
      </c>
      <c r="BM113">
        <v>108001</v>
      </c>
      <c r="BN113">
        <v>0</v>
      </c>
      <c r="BO113" t="s">
        <v>3</v>
      </c>
      <c r="BP113">
        <v>0</v>
      </c>
      <c r="BQ113">
        <v>3</v>
      </c>
      <c r="BR113">
        <v>0</v>
      </c>
      <c r="BS113">
        <v>1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95</v>
      </c>
      <c r="CA113">
        <v>65</v>
      </c>
      <c r="CE113">
        <v>0</v>
      </c>
      <c r="CF113">
        <v>0</v>
      </c>
      <c r="CG113">
        <v>0</v>
      </c>
      <c r="CM113">
        <v>0</v>
      </c>
      <c r="CN113" t="s">
        <v>3</v>
      </c>
      <c r="CO113">
        <v>0</v>
      </c>
      <c r="CP113">
        <f t="shared" si="93"/>
        <v>72</v>
      </c>
      <c r="CQ113">
        <f t="shared" si="94"/>
        <v>43.9</v>
      </c>
      <c r="CR113">
        <f t="shared" si="95"/>
        <v>6.1</v>
      </c>
      <c r="CS113">
        <f t="shared" si="96"/>
        <v>0.4</v>
      </c>
      <c r="CT113">
        <f t="shared" si="97"/>
        <v>22.4</v>
      </c>
      <c r="CU113">
        <f t="shared" si="98"/>
        <v>0</v>
      </c>
      <c r="CV113">
        <f t="shared" si="99"/>
        <v>2.78</v>
      </c>
      <c r="CW113">
        <f t="shared" si="100"/>
        <v>0.03</v>
      </c>
      <c r="CX113">
        <f t="shared" si="101"/>
        <v>0</v>
      </c>
      <c r="CY113">
        <f t="shared" si="102"/>
        <v>20.9</v>
      </c>
      <c r="CZ113">
        <f t="shared" si="103"/>
        <v>14.3</v>
      </c>
      <c r="DC113" t="s">
        <v>3</v>
      </c>
      <c r="DD113" t="s">
        <v>3</v>
      </c>
      <c r="DE113" t="s">
        <v>3</v>
      </c>
      <c r="DF113" t="s">
        <v>3</v>
      </c>
      <c r="DG113" t="s">
        <v>3</v>
      </c>
      <c r="DH113" t="s">
        <v>3</v>
      </c>
      <c r="DI113" t="s">
        <v>3</v>
      </c>
      <c r="DJ113" t="s">
        <v>3</v>
      </c>
      <c r="DK113" t="s">
        <v>3</v>
      </c>
      <c r="DL113" t="s">
        <v>3</v>
      </c>
      <c r="DM113" t="s">
        <v>3</v>
      </c>
      <c r="DN113">
        <v>0</v>
      </c>
      <c r="DO113">
        <v>0</v>
      </c>
      <c r="DP113">
        <v>1</v>
      </c>
      <c r="DQ113">
        <v>1</v>
      </c>
      <c r="DU113">
        <v>1013</v>
      </c>
      <c r="DV113" t="s">
        <v>272</v>
      </c>
      <c r="DW113" t="s">
        <v>272</v>
      </c>
      <c r="DX113">
        <v>1</v>
      </c>
      <c r="EE113">
        <v>48752098</v>
      </c>
      <c r="EF113">
        <v>3</v>
      </c>
      <c r="EG113" t="s">
        <v>161</v>
      </c>
      <c r="EH113">
        <v>0</v>
      </c>
      <c r="EI113" t="s">
        <v>3</v>
      </c>
      <c r="EJ113">
        <v>2</v>
      </c>
      <c r="EK113">
        <v>108001</v>
      </c>
      <c r="EL113" t="s">
        <v>162</v>
      </c>
      <c r="EM113" t="s">
        <v>163</v>
      </c>
      <c r="EO113" t="s">
        <v>3</v>
      </c>
      <c r="EQ113">
        <v>131072</v>
      </c>
      <c r="ER113">
        <v>72.39</v>
      </c>
      <c r="ES113">
        <v>43.87</v>
      </c>
      <c r="ET113">
        <v>6.09</v>
      </c>
      <c r="EU113">
        <v>0.4</v>
      </c>
      <c r="EV113">
        <v>22.43</v>
      </c>
      <c r="EW113">
        <v>2.78</v>
      </c>
      <c r="EX113">
        <v>0.03</v>
      </c>
      <c r="EY113">
        <v>0</v>
      </c>
      <c r="FQ113">
        <v>0</v>
      </c>
      <c r="FR113">
        <f t="shared" si="104"/>
        <v>0</v>
      </c>
      <c r="FS113">
        <v>0</v>
      </c>
      <c r="FX113">
        <v>95</v>
      </c>
      <c r="FY113">
        <v>65</v>
      </c>
      <c r="GA113" t="s">
        <v>3</v>
      </c>
      <c r="GD113">
        <v>1</v>
      </c>
      <c r="GF113">
        <v>-1711673789</v>
      </c>
      <c r="GG113">
        <v>2</v>
      </c>
      <c r="GH113">
        <v>1</v>
      </c>
      <c r="GI113">
        <v>-2</v>
      </c>
      <c r="GJ113">
        <v>0</v>
      </c>
      <c r="GK113">
        <v>0</v>
      </c>
      <c r="GL113">
        <f t="shared" si="105"/>
        <v>0</v>
      </c>
      <c r="GM113">
        <f t="shared" si="106"/>
        <v>107</v>
      </c>
      <c r="GN113">
        <f t="shared" si="107"/>
        <v>0</v>
      </c>
      <c r="GO113">
        <f t="shared" si="108"/>
        <v>107</v>
      </c>
      <c r="GP113">
        <f t="shared" si="109"/>
        <v>0</v>
      </c>
      <c r="GR113">
        <v>0</v>
      </c>
      <c r="GS113">
        <v>3</v>
      </c>
      <c r="GT113">
        <v>0</v>
      </c>
      <c r="GU113" t="s">
        <v>3</v>
      </c>
      <c r="GV113">
        <f t="shared" si="110"/>
        <v>0</v>
      </c>
      <c r="GW113">
        <v>1</v>
      </c>
      <c r="GX113">
        <f t="shared" si="111"/>
        <v>0</v>
      </c>
      <c r="HA113">
        <v>0</v>
      </c>
      <c r="HB113">
        <v>0</v>
      </c>
      <c r="HC113">
        <f t="shared" si="112"/>
        <v>0</v>
      </c>
      <c r="IK113">
        <v>0</v>
      </c>
    </row>
    <row r="114" spans="1:245" x14ac:dyDescent="0.2">
      <c r="A114">
        <v>18</v>
      </c>
      <c r="B114">
        <v>1</v>
      </c>
      <c r="C114">
        <v>149</v>
      </c>
      <c r="E114" t="s">
        <v>314</v>
      </c>
      <c r="F114" t="s">
        <v>248</v>
      </c>
      <c r="G114" t="s">
        <v>315</v>
      </c>
      <c r="H114" t="s">
        <v>250</v>
      </c>
      <c r="I114">
        <f>I113*J114</f>
        <v>1</v>
      </c>
      <c r="J114">
        <v>1</v>
      </c>
      <c r="O114">
        <f t="shared" si="79"/>
        <v>581</v>
      </c>
      <c r="P114">
        <f t="shared" si="80"/>
        <v>581</v>
      </c>
      <c r="Q114">
        <f t="shared" si="81"/>
        <v>0</v>
      </c>
      <c r="R114">
        <f t="shared" si="82"/>
        <v>0</v>
      </c>
      <c r="S114">
        <f t="shared" si="83"/>
        <v>0</v>
      </c>
      <c r="T114">
        <f t="shared" si="84"/>
        <v>0</v>
      </c>
      <c r="U114">
        <f t="shared" si="85"/>
        <v>0</v>
      </c>
      <c r="V114">
        <f t="shared" si="86"/>
        <v>0</v>
      </c>
      <c r="W114">
        <f t="shared" si="87"/>
        <v>0</v>
      </c>
      <c r="X114">
        <f t="shared" si="88"/>
        <v>0</v>
      </c>
      <c r="Y114">
        <f t="shared" si="89"/>
        <v>0</v>
      </c>
      <c r="AA114">
        <v>50333811</v>
      </c>
      <c r="AB114">
        <f t="shared" si="90"/>
        <v>580.79999999999995</v>
      </c>
      <c r="AC114">
        <f t="shared" si="73"/>
        <v>580.79999999999995</v>
      </c>
      <c r="AD114">
        <f t="shared" si="74"/>
        <v>0</v>
      </c>
      <c r="AE114">
        <f t="shared" si="75"/>
        <v>0</v>
      </c>
      <c r="AF114">
        <f t="shared" si="76"/>
        <v>0</v>
      </c>
      <c r="AG114">
        <f t="shared" si="91"/>
        <v>0</v>
      </c>
      <c r="AH114">
        <f t="shared" si="77"/>
        <v>0</v>
      </c>
      <c r="AI114">
        <f t="shared" si="78"/>
        <v>0</v>
      </c>
      <c r="AJ114">
        <f t="shared" si="92"/>
        <v>0</v>
      </c>
      <c r="AK114">
        <v>580.81999999999994</v>
      </c>
      <c r="AL114">
        <v>580.81999999999994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95</v>
      </c>
      <c r="AU114">
        <v>65</v>
      </c>
      <c r="AV114">
        <v>1</v>
      </c>
      <c r="AW114">
        <v>1</v>
      </c>
      <c r="AZ114">
        <v>1</v>
      </c>
      <c r="BA114">
        <v>1</v>
      </c>
      <c r="BB114">
        <v>1</v>
      </c>
      <c r="BC114">
        <v>1</v>
      </c>
      <c r="BD114" t="s">
        <v>3</v>
      </c>
      <c r="BE114" t="s">
        <v>3</v>
      </c>
      <c r="BF114" t="s">
        <v>3</v>
      </c>
      <c r="BG114" t="s">
        <v>3</v>
      </c>
      <c r="BH114">
        <v>3</v>
      </c>
      <c r="BI114">
        <v>2</v>
      </c>
      <c r="BJ114" t="s">
        <v>3</v>
      </c>
      <c r="BM114">
        <v>108001</v>
      </c>
      <c r="BN114">
        <v>0</v>
      </c>
      <c r="BO114" t="s">
        <v>3</v>
      </c>
      <c r="BP114">
        <v>0</v>
      </c>
      <c r="BQ114">
        <v>3</v>
      </c>
      <c r="BR114">
        <v>0</v>
      </c>
      <c r="BS114">
        <v>1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95</v>
      </c>
      <c r="CA114">
        <v>65</v>
      </c>
      <c r="CE114">
        <v>0</v>
      </c>
      <c r="CF114">
        <v>0</v>
      </c>
      <c r="CG114">
        <v>0</v>
      </c>
      <c r="CM114">
        <v>0</v>
      </c>
      <c r="CN114" t="s">
        <v>3</v>
      </c>
      <c r="CO114">
        <v>0</v>
      </c>
      <c r="CP114">
        <f t="shared" si="93"/>
        <v>581</v>
      </c>
      <c r="CQ114">
        <f t="shared" si="94"/>
        <v>580.79999999999995</v>
      </c>
      <c r="CR114">
        <f t="shared" si="95"/>
        <v>0</v>
      </c>
      <c r="CS114">
        <f t="shared" si="96"/>
        <v>0</v>
      </c>
      <c r="CT114">
        <f t="shared" si="97"/>
        <v>0</v>
      </c>
      <c r="CU114">
        <f t="shared" si="98"/>
        <v>0</v>
      </c>
      <c r="CV114">
        <f t="shared" si="99"/>
        <v>0</v>
      </c>
      <c r="CW114">
        <f t="shared" si="100"/>
        <v>0</v>
      </c>
      <c r="CX114">
        <f t="shared" si="101"/>
        <v>0</v>
      </c>
      <c r="CY114">
        <f t="shared" si="102"/>
        <v>0</v>
      </c>
      <c r="CZ114">
        <f t="shared" si="103"/>
        <v>0</v>
      </c>
      <c r="DC114" t="s">
        <v>3</v>
      </c>
      <c r="DD114" t="s">
        <v>3</v>
      </c>
      <c r="DE114" t="s">
        <v>3</v>
      </c>
      <c r="DF114" t="s">
        <v>3</v>
      </c>
      <c r="DG114" t="s">
        <v>3</v>
      </c>
      <c r="DH114" t="s">
        <v>3</v>
      </c>
      <c r="DI114" t="s">
        <v>3</v>
      </c>
      <c r="DJ114" t="s">
        <v>3</v>
      </c>
      <c r="DK114" t="s">
        <v>3</v>
      </c>
      <c r="DL114" t="s">
        <v>3</v>
      </c>
      <c r="DM114" t="s">
        <v>3</v>
      </c>
      <c r="DN114">
        <v>0</v>
      </c>
      <c r="DO114">
        <v>0</v>
      </c>
      <c r="DP114">
        <v>1</v>
      </c>
      <c r="DQ114">
        <v>1</v>
      </c>
      <c r="DU114">
        <v>1013</v>
      </c>
      <c r="DV114" t="s">
        <v>250</v>
      </c>
      <c r="DW114" t="s">
        <v>250</v>
      </c>
      <c r="DX114">
        <v>1</v>
      </c>
      <c r="EE114">
        <v>48752098</v>
      </c>
      <c r="EF114">
        <v>3</v>
      </c>
      <c r="EG114" t="s">
        <v>161</v>
      </c>
      <c r="EH114">
        <v>0</v>
      </c>
      <c r="EI114" t="s">
        <v>3</v>
      </c>
      <c r="EJ114">
        <v>2</v>
      </c>
      <c r="EK114">
        <v>108001</v>
      </c>
      <c r="EL114" t="s">
        <v>162</v>
      </c>
      <c r="EM114" t="s">
        <v>163</v>
      </c>
      <c r="EO114" t="s">
        <v>3</v>
      </c>
      <c r="EQ114">
        <v>0</v>
      </c>
      <c r="ER114">
        <v>580.81999999999994</v>
      </c>
      <c r="ES114">
        <v>580.81999999999994</v>
      </c>
      <c r="ET114">
        <v>0</v>
      </c>
      <c r="EU114">
        <v>0</v>
      </c>
      <c r="EV114">
        <v>0</v>
      </c>
      <c r="EW114">
        <v>0</v>
      </c>
      <c r="EX114">
        <v>0</v>
      </c>
      <c r="EZ114">
        <v>5</v>
      </c>
      <c r="FC114">
        <v>1</v>
      </c>
      <c r="FD114">
        <v>18</v>
      </c>
      <c r="FF114">
        <v>5610</v>
      </c>
      <c r="FQ114">
        <v>0</v>
      </c>
      <c r="FR114">
        <f t="shared" si="104"/>
        <v>0</v>
      </c>
      <c r="FS114">
        <v>0</v>
      </c>
      <c r="FX114">
        <v>95</v>
      </c>
      <c r="FY114">
        <v>65</v>
      </c>
      <c r="GA114" t="s">
        <v>316</v>
      </c>
      <c r="GD114">
        <v>1</v>
      </c>
      <c r="GF114">
        <v>35320936</v>
      </c>
      <c r="GG114">
        <v>2</v>
      </c>
      <c r="GH114">
        <v>3</v>
      </c>
      <c r="GI114">
        <v>3</v>
      </c>
      <c r="GJ114">
        <v>0</v>
      </c>
      <c r="GK114">
        <v>0</v>
      </c>
      <c r="GL114">
        <f t="shared" si="105"/>
        <v>0</v>
      </c>
      <c r="GM114">
        <f t="shared" si="106"/>
        <v>581</v>
      </c>
      <c r="GN114">
        <f t="shared" si="107"/>
        <v>0</v>
      </c>
      <c r="GO114">
        <f t="shared" si="108"/>
        <v>581</v>
      </c>
      <c r="GP114">
        <f t="shared" si="109"/>
        <v>0</v>
      </c>
      <c r="GR114">
        <v>1</v>
      </c>
      <c r="GS114">
        <v>1</v>
      </c>
      <c r="GT114">
        <v>0</v>
      </c>
      <c r="GU114" t="s">
        <v>3</v>
      </c>
      <c r="GV114">
        <f t="shared" si="110"/>
        <v>0</v>
      </c>
      <c r="GW114">
        <v>1</v>
      </c>
      <c r="GX114">
        <f t="shared" si="111"/>
        <v>0</v>
      </c>
      <c r="HA114">
        <v>0</v>
      </c>
      <c r="HB114">
        <v>0</v>
      </c>
      <c r="HC114">
        <f t="shared" si="112"/>
        <v>0</v>
      </c>
      <c r="IK114">
        <v>0</v>
      </c>
    </row>
    <row r="115" spans="1:245" x14ac:dyDescent="0.2">
      <c r="A115">
        <v>17</v>
      </c>
      <c r="B115">
        <v>1</v>
      </c>
      <c r="C115">
        <f>ROW(SmtRes!A158)</f>
        <v>158</v>
      </c>
      <c r="D115">
        <f>ROW(EtalonRes!A143)</f>
        <v>143</v>
      </c>
      <c r="E115" t="s">
        <v>317</v>
      </c>
      <c r="F115" t="s">
        <v>318</v>
      </c>
      <c r="G115" t="s">
        <v>319</v>
      </c>
      <c r="H115" t="s">
        <v>272</v>
      </c>
      <c r="I115">
        <f>ROUND(1,4)</f>
        <v>1</v>
      </c>
      <c r="J115">
        <v>0</v>
      </c>
      <c r="O115">
        <f t="shared" si="79"/>
        <v>35</v>
      </c>
      <c r="P115">
        <f t="shared" si="80"/>
        <v>6</v>
      </c>
      <c r="Q115">
        <f t="shared" si="81"/>
        <v>22</v>
      </c>
      <c r="R115">
        <f t="shared" si="82"/>
        <v>1</v>
      </c>
      <c r="S115">
        <f t="shared" si="83"/>
        <v>7</v>
      </c>
      <c r="T115">
        <f t="shared" si="84"/>
        <v>0</v>
      </c>
      <c r="U115">
        <f t="shared" si="85"/>
        <v>0.86</v>
      </c>
      <c r="V115">
        <f t="shared" si="86"/>
        <v>0.1</v>
      </c>
      <c r="W115">
        <f t="shared" si="87"/>
        <v>0</v>
      </c>
      <c r="X115">
        <f t="shared" si="88"/>
        <v>8</v>
      </c>
      <c r="Y115">
        <f t="shared" si="89"/>
        <v>5</v>
      </c>
      <c r="AA115">
        <v>50333811</v>
      </c>
      <c r="AB115">
        <f t="shared" si="90"/>
        <v>35.4</v>
      </c>
      <c r="AC115">
        <f t="shared" si="73"/>
        <v>6</v>
      </c>
      <c r="AD115">
        <f t="shared" si="74"/>
        <v>22.1</v>
      </c>
      <c r="AE115">
        <f t="shared" si="75"/>
        <v>1.3</v>
      </c>
      <c r="AF115">
        <f t="shared" si="76"/>
        <v>7.3</v>
      </c>
      <c r="AG115">
        <f t="shared" si="91"/>
        <v>0</v>
      </c>
      <c r="AH115">
        <f t="shared" si="77"/>
        <v>0.86</v>
      </c>
      <c r="AI115">
        <f t="shared" si="78"/>
        <v>0.1</v>
      </c>
      <c r="AJ115">
        <f t="shared" si="92"/>
        <v>0</v>
      </c>
      <c r="AK115">
        <v>35.44</v>
      </c>
      <c r="AL115">
        <v>6</v>
      </c>
      <c r="AM115">
        <v>22.1</v>
      </c>
      <c r="AN115">
        <v>1.33</v>
      </c>
      <c r="AO115">
        <v>7.34</v>
      </c>
      <c r="AP115">
        <v>0</v>
      </c>
      <c r="AQ115">
        <v>0.86</v>
      </c>
      <c r="AR115">
        <v>0.1</v>
      </c>
      <c r="AS115">
        <v>0</v>
      </c>
      <c r="AT115">
        <v>95</v>
      </c>
      <c r="AU115">
        <v>65</v>
      </c>
      <c r="AV115">
        <v>1</v>
      </c>
      <c r="AW115">
        <v>1</v>
      </c>
      <c r="AZ115">
        <v>1</v>
      </c>
      <c r="BA115">
        <v>1</v>
      </c>
      <c r="BB115">
        <v>1</v>
      </c>
      <c r="BC115">
        <v>1</v>
      </c>
      <c r="BD115" t="s">
        <v>3</v>
      </c>
      <c r="BE115" t="s">
        <v>3</v>
      </c>
      <c r="BF115" t="s">
        <v>3</v>
      </c>
      <c r="BG115" t="s">
        <v>3</v>
      </c>
      <c r="BH115">
        <v>0</v>
      </c>
      <c r="BI115">
        <v>2</v>
      </c>
      <c r="BJ115" t="s">
        <v>320</v>
      </c>
      <c r="BM115">
        <v>108001</v>
      </c>
      <c r="BN115">
        <v>0</v>
      </c>
      <c r="BO115" t="s">
        <v>3</v>
      </c>
      <c r="BP115">
        <v>0</v>
      </c>
      <c r="BQ115">
        <v>3</v>
      </c>
      <c r="BR115">
        <v>0</v>
      </c>
      <c r="BS115">
        <v>1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3</v>
      </c>
      <c r="BZ115">
        <v>95</v>
      </c>
      <c r="CA115">
        <v>65</v>
      </c>
      <c r="CE115">
        <v>0</v>
      </c>
      <c r="CF115">
        <v>0</v>
      </c>
      <c r="CG115">
        <v>0</v>
      </c>
      <c r="CM115">
        <v>0</v>
      </c>
      <c r="CN115" t="s">
        <v>3</v>
      </c>
      <c r="CO115">
        <v>0</v>
      </c>
      <c r="CP115">
        <f t="shared" si="93"/>
        <v>35</v>
      </c>
      <c r="CQ115">
        <f t="shared" si="94"/>
        <v>6</v>
      </c>
      <c r="CR115">
        <f t="shared" si="95"/>
        <v>22.1</v>
      </c>
      <c r="CS115">
        <f t="shared" si="96"/>
        <v>1.3</v>
      </c>
      <c r="CT115">
        <f t="shared" si="97"/>
        <v>7.3</v>
      </c>
      <c r="CU115">
        <f t="shared" si="98"/>
        <v>0</v>
      </c>
      <c r="CV115">
        <f t="shared" si="99"/>
        <v>0.86</v>
      </c>
      <c r="CW115">
        <f t="shared" si="100"/>
        <v>0.1</v>
      </c>
      <c r="CX115">
        <f t="shared" si="101"/>
        <v>0</v>
      </c>
      <c r="CY115">
        <f t="shared" si="102"/>
        <v>7.6</v>
      </c>
      <c r="CZ115">
        <f t="shared" si="103"/>
        <v>5.2</v>
      </c>
      <c r="DC115" t="s">
        <v>3</v>
      </c>
      <c r="DD115" t="s">
        <v>3</v>
      </c>
      <c r="DE115" t="s">
        <v>3</v>
      </c>
      <c r="DF115" t="s">
        <v>3</v>
      </c>
      <c r="DG115" t="s">
        <v>3</v>
      </c>
      <c r="DH115" t="s">
        <v>3</v>
      </c>
      <c r="DI115" t="s">
        <v>3</v>
      </c>
      <c r="DJ115" t="s">
        <v>3</v>
      </c>
      <c r="DK115" t="s">
        <v>3</v>
      </c>
      <c r="DL115" t="s">
        <v>3</v>
      </c>
      <c r="DM115" t="s">
        <v>3</v>
      </c>
      <c r="DN115">
        <v>0</v>
      </c>
      <c r="DO115">
        <v>0</v>
      </c>
      <c r="DP115">
        <v>1</v>
      </c>
      <c r="DQ115">
        <v>1</v>
      </c>
      <c r="DU115">
        <v>1013</v>
      </c>
      <c r="DV115" t="s">
        <v>272</v>
      </c>
      <c r="DW115" t="s">
        <v>272</v>
      </c>
      <c r="DX115">
        <v>1</v>
      </c>
      <c r="EE115">
        <v>48752098</v>
      </c>
      <c r="EF115">
        <v>3</v>
      </c>
      <c r="EG115" t="s">
        <v>161</v>
      </c>
      <c r="EH115">
        <v>0</v>
      </c>
      <c r="EI115" t="s">
        <v>3</v>
      </c>
      <c r="EJ115">
        <v>2</v>
      </c>
      <c r="EK115">
        <v>108001</v>
      </c>
      <c r="EL115" t="s">
        <v>162</v>
      </c>
      <c r="EM115" t="s">
        <v>163</v>
      </c>
      <c r="EO115" t="s">
        <v>3</v>
      </c>
      <c r="EQ115">
        <v>131072</v>
      </c>
      <c r="ER115">
        <v>35.44</v>
      </c>
      <c r="ES115">
        <v>6</v>
      </c>
      <c r="ET115">
        <v>22.1</v>
      </c>
      <c r="EU115">
        <v>1.33</v>
      </c>
      <c r="EV115">
        <v>7.34</v>
      </c>
      <c r="EW115">
        <v>0.86</v>
      </c>
      <c r="EX115">
        <v>0.1</v>
      </c>
      <c r="EY115">
        <v>0</v>
      </c>
      <c r="FQ115">
        <v>0</v>
      </c>
      <c r="FR115">
        <f t="shared" si="104"/>
        <v>0</v>
      </c>
      <c r="FS115">
        <v>0</v>
      </c>
      <c r="FX115">
        <v>95</v>
      </c>
      <c r="FY115">
        <v>65</v>
      </c>
      <c r="GA115" t="s">
        <v>3</v>
      </c>
      <c r="GD115">
        <v>1</v>
      </c>
      <c r="GF115">
        <v>877437744</v>
      </c>
      <c r="GG115">
        <v>2</v>
      </c>
      <c r="GH115">
        <v>1</v>
      </c>
      <c r="GI115">
        <v>-2</v>
      </c>
      <c r="GJ115">
        <v>0</v>
      </c>
      <c r="GK115">
        <v>0</v>
      </c>
      <c r="GL115">
        <f t="shared" si="105"/>
        <v>0</v>
      </c>
      <c r="GM115">
        <f t="shared" si="106"/>
        <v>48</v>
      </c>
      <c r="GN115">
        <f t="shared" si="107"/>
        <v>0</v>
      </c>
      <c r="GO115">
        <f t="shared" si="108"/>
        <v>48</v>
      </c>
      <c r="GP115">
        <f t="shared" si="109"/>
        <v>0</v>
      </c>
      <c r="GR115">
        <v>0</v>
      </c>
      <c r="GS115">
        <v>3</v>
      </c>
      <c r="GT115">
        <v>0</v>
      </c>
      <c r="GU115" t="s">
        <v>3</v>
      </c>
      <c r="GV115">
        <f t="shared" si="110"/>
        <v>0</v>
      </c>
      <c r="GW115">
        <v>1</v>
      </c>
      <c r="GX115">
        <f t="shared" si="111"/>
        <v>0</v>
      </c>
      <c r="HA115">
        <v>0</v>
      </c>
      <c r="HB115">
        <v>0</v>
      </c>
      <c r="HC115">
        <f t="shared" si="112"/>
        <v>0</v>
      </c>
      <c r="IK115">
        <v>0</v>
      </c>
    </row>
    <row r="116" spans="1:245" x14ac:dyDescent="0.2">
      <c r="A116">
        <v>18</v>
      </c>
      <c r="B116">
        <v>1</v>
      </c>
      <c r="C116">
        <v>158</v>
      </c>
      <c r="E116" t="s">
        <v>321</v>
      </c>
      <c r="F116" t="s">
        <v>248</v>
      </c>
      <c r="G116" t="s">
        <v>322</v>
      </c>
      <c r="H116" t="s">
        <v>250</v>
      </c>
      <c r="I116">
        <f>I115*J116</f>
        <v>1</v>
      </c>
      <c r="J116">
        <v>1</v>
      </c>
      <c r="O116">
        <f t="shared" si="79"/>
        <v>331</v>
      </c>
      <c r="P116">
        <f t="shared" si="80"/>
        <v>331</v>
      </c>
      <c r="Q116">
        <f t="shared" si="81"/>
        <v>0</v>
      </c>
      <c r="R116">
        <f t="shared" si="82"/>
        <v>0</v>
      </c>
      <c r="S116">
        <f t="shared" si="83"/>
        <v>0</v>
      </c>
      <c r="T116">
        <f t="shared" si="84"/>
        <v>0</v>
      </c>
      <c r="U116">
        <f t="shared" si="85"/>
        <v>0</v>
      </c>
      <c r="V116">
        <f t="shared" si="86"/>
        <v>0</v>
      </c>
      <c r="W116">
        <f t="shared" si="87"/>
        <v>0</v>
      </c>
      <c r="X116">
        <f t="shared" si="88"/>
        <v>0</v>
      </c>
      <c r="Y116">
        <f t="shared" si="89"/>
        <v>0</v>
      </c>
      <c r="AA116">
        <v>50333811</v>
      </c>
      <c r="AB116">
        <f t="shared" si="90"/>
        <v>331.2</v>
      </c>
      <c r="AC116">
        <f t="shared" si="73"/>
        <v>331.2</v>
      </c>
      <c r="AD116">
        <f t="shared" si="74"/>
        <v>0</v>
      </c>
      <c r="AE116">
        <f t="shared" si="75"/>
        <v>0</v>
      </c>
      <c r="AF116">
        <f t="shared" si="76"/>
        <v>0</v>
      </c>
      <c r="AG116">
        <f t="shared" si="91"/>
        <v>0</v>
      </c>
      <c r="AH116">
        <f t="shared" si="77"/>
        <v>0</v>
      </c>
      <c r="AI116">
        <f t="shared" si="78"/>
        <v>0</v>
      </c>
      <c r="AJ116">
        <f t="shared" si="92"/>
        <v>0</v>
      </c>
      <c r="AK116">
        <v>331.2</v>
      </c>
      <c r="AL116">
        <v>331.2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95</v>
      </c>
      <c r="AU116">
        <v>65</v>
      </c>
      <c r="AV116">
        <v>1</v>
      </c>
      <c r="AW116">
        <v>1</v>
      </c>
      <c r="AZ116">
        <v>1</v>
      </c>
      <c r="BA116">
        <v>1</v>
      </c>
      <c r="BB116">
        <v>1</v>
      </c>
      <c r="BC116">
        <v>1</v>
      </c>
      <c r="BD116" t="s">
        <v>3</v>
      </c>
      <c r="BE116" t="s">
        <v>3</v>
      </c>
      <c r="BF116" t="s">
        <v>3</v>
      </c>
      <c r="BG116" t="s">
        <v>3</v>
      </c>
      <c r="BH116">
        <v>3</v>
      </c>
      <c r="BI116">
        <v>2</v>
      </c>
      <c r="BJ116" t="s">
        <v>3</v>
      </c>
      <c r="BM116">
        <v>108001</v>
      </c>
      <c r="BN116">
        <v>0</v>
      </c>
      <c r="BO116" t="s">
        <v>3</v>
      </c>
      <c r="BP116">
        <v>0</v>
      </c>
      <c r="BQ116">
        <v>3</v>
      </c>
      <c r="BR116">
        <v>0</v>
      </c>
      <c r="BS116">
        <v>1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</v>
      </c>
      <c r="BZ116">
        <v>95</v>
      </c>
      <c r="CA116">
        <v>65</v>
      </c>
      <c r="CE116">
        <v>0</v>
      </c>
      <c r="CF116">
        <v>0</v>
      </c>
      <c r="CG116">
        <v>0</v>
      </c>
      <c r="CM116">
        <v>0</v>
      </c>
      <c r="CN116" t="s">
        <v>3</v>
      </c>
      <c r="CO116">
        <v>0</v>
      </c>
      <c r="CP116">
        <f t="shared" si="93"/>
        <v>331</v>
      </c>
      <c r="CQ116">
        <f t="shared" si="94"/>
        <v>331.2</v>
      </c>
      <c r="CR116">
        <f t="shared" si="95"/>
        <v>0</v>
      </c>
      <c r="CS116">
        <f t="shared" si="96"/>
        <v>0</v>
      </c>
      <c r="CT116">
        <f t="shared" si="97"/>
        <v>0</v>
      </c>
      <c r="CU116">
        <f t="shared" si="98"/>
        <v>0</v>
      </c>
      <c r="CV116">
        <f t="shared" si="99"/>
        <v>0</v>
      </c>
      <c r="CW116">
        <f t="shared" si="100"/>
        <v>0</v>
      </c>
      <c r="CX116">
        <f t="shared" si="101"/>
        <v>0</v>
      </c>
      <c r="CY116">
        <f t="shared" si="102"/>
        <v>0</v>
      </c>
      <c r="CZ116">
        <f t="shared" si="103"/>
        <v>0</v>
      </c>
      <c r="DC116" t="s">
        <v>3</v>
      </c>
      <c r="DD116" t="s">
        <v>3</v>
      </c>
      <c r="DE116" t="s">
        <v>3</v>
      </c>
      <c r="DF116" t="s">
        <v>3</v>
      </c>
      <c r="DG116" t="s">
        <v>3</v>
      </c>
      <c r="DH116" t="s">
        <v>3</v>
      </c>
      <c r="DI116" t="s">
        <v>3</v>
      </c>
      <c r="DJ116" t="s">
        <v>3</v>
      </c>
      <c r="DK116" t="s">
        <v>3</v>
      </c>
      <c r="DL116" t="s">
        <v>3</v>
      </c>
      <c r="DM116" t="s">
        <v>3</v>
      </c>
      <c r="DN116">
        <v>0</v>
      </c>
      <c r="DO116">
        <v>0</v>
      </c>
      <c r="DP116">
        <v>1</v>
      </c>
      <c r="DQ116">
        <v>1</v>
      </c>
      <c r="DU116">
        <v>1013</v>
      </c>
      <c r="DV116" t="s">
        <v>250</v>
      </c>
      <c r="DW116" t="s">
        <v>250</v>
      </c>
      <c r="DX116">
        <v>1</v>
      </c>
      <c r="EE116">
        <v>48752098</v>
      </c>
      <c r="EF116">
        <v>3</v>
      </c>
      <c r="EG116" t="s">
        <v>161</v>
      </c>
      <c r="EH116">
        <v>0</v>
      </c>
      <c r="EI116" t="s">
        <v>3</v>
      </c>
      <c r="EJ116">
        <v>2</v>
      </c>
      <c r="EK116">
        <v>108001</v>
      </c>
      <c r="EL116" t="s">
        <v>162</v>
      </c>
      <c r="EM116" t="s">
        <v>163</v>
      </c>
      <c r="EO116" t="s">
        <v>3</v>
      </c>
      <c r="EQ116">
        <v>0</v>
      </c>
      <c r="ER116">
        <v>331.2</v>
      </c>
      <c r="ES116">
        <v>331.2</v>
      </c>
      <c r="ET116">
        <v>0</v>
      </c>
      <c r="EU116">
        <v>0</v>
      </c>
      <c r="EV116">
        <v>0</v>
      </c>
      <c r="EW116">
        <v>0</v>
      </c>
      <c r="EX116">
        <v>0</v>
      </c>
      <c r="EZ116">
        <v>5</v>
      </c>
      <c r="FC116">
        <v>1</v>
      </c>
      <c r="FD116">
        <v>18</v>
      </c>
      <c r="FF116">
        <v>3199</v>
      </c>
      <c r="FQ116">
        <v>0</v>
      </c>
      <c r="FR116">
        <f t="shared" si="104"/>
        <v>0</v>
      </c>
      <c r="FS116">
        <v>0</v>
      </c>
      <c r="FX116">
        <v>95</v>
      </c>
      <c r="FY116">
        <v>65</v>
      </c>
      <c r="GA116" t="s">
        <v>323</v>
      </c>
      <c r="GD116">
        <v>1</v>
      </c>
      <c r="GF116">
        <v>-1350581985</v>
      </c>
      <c r="GG116">
        <v>2</v>
      </c>
      <c r="GH116">
        <v>3</v>
      </c>
      <c r="GI116">
        <v>3</v>
      </c>
      <c r="GJ116">
        <v>0</v>
      </c>
      <c r="GK116">
        <v>0</v>
      </c>
      <c r="GL116">
        <f t="shared" si="105"/>
        <v>0</v>
      </c>
      <c r="GM116">
        <f t="shared" si="106"/>
        <v>331</v>
      </c>
      <c r="GN116">
        <f t="shared" si="107"/>
        <v>0</v>
      </c>
      <c r="GO116">
        <f t="shared" si="108"/>
        <v>331</v>
      </c>
      <c r="GP116">
        <f t="shared" si="109"/>
        <v>0</v>
      </c>
      <c r="GR116">
        <v>1</v>
      </c>
      <c r="GS116">
        <v>1</v>
      </c>
      <c r="GT116">
        <v>0</v>
      </c>
      <c r="GU116" t="s">
        <v>3</v>
      </c>
      <c r="GV116">
        <f t="shared" si="110"/>
        <v>0</v>
      </c>
      <c r="GW116">
        <v>1</v>
      </c>
      <c r="GX116">
        <f t="shared" si="111"/>
        <v>0</v>
      </c>
      <c r="HA116">
        <v>0</v>
      </c>
      <c r="HB116">
        <v>0</v>
      </c>
      <c r="HC116">
        <f t="shared" si="112"/>
        <v>0</v>
      </c>
      <c r="IK116">
        <v>0</v>
      </c>
    </row>
    <row r="117" spans="1:245" x14ac:dyDescent="0.2">
      <c r="A117">
        <v>17</v>
      </c>
      <c r="B117">
        <v>1</v>
      </c>
      <c r="C117">
        <f>ROW(SmtRes!A168)</f>
        <v>168</v>
      </c>
      <c r="D117">
        <f>ROW(EtalonRes!A146)</f>
        <v>146</v>
      </c>
      <c r="E117" t="s">
        <v>324</v>
      </c>
      <c r="F117" t="s">
        <v>325</v>
      </c>
      <c r="G117" t="s">
        <v>326</v>
      </c>
      <c r="H117" t="s">
        <v>272</v>
      </c>
      <c r="I117">
        <f>ROUND(9,4)</f>
        <v>9</v>
      </c>
      <c r="J117">
        <v>0</v>
      </c>
      <c r="O117">
        <f t="shared" si="79"/>
        <v>85</v>
      </c>
      <c r="P117">
        <f t="shared" si="80"/>
        <v>4</v>
      </c>
      <c r="Q117">
        <f t="shared" si="81"/>
        <v>0</v>
      </c>
      <c r="R117">
        <f t="shared" si="82"/>
        <v>0</v>
      </c>
      <c r="S117">
        <f t="shared" si="83"/>
        <v>81</v>
      </c>
      <c r="T117">
        <f t="shared" si="84"/>
        <v>0</v>
      </c>
      <c r="U117">
        <f t="shared" si="85"/>
        <v>10.080000000000002</v>
      </c>
      <c r="V117">
        <f t="shared" si="86"/>
        <v>0</v>
      </c>
      <c r="W117">
        <f t="shared" si="87"/>
        <v>0</v>
      </c>
      <c r="X117">
        <f t="shared" si="88"/>
        <v>77</v>
      </c>
      <c r="Y117">
        <f t="shared" si="89"/>
        <v>53</v>
      </c>
      <c r="AA117">
        <v>50333811</v>
      </c>
      <c r="AB117">
        <f t="shared" si="90"/>
        <v>9.4</v>
      </c>
      <c r="AC117">
        <f t="shared" si="73"/>
        <v>0.4</v>
      </c>
      <c r="AD117">
        <f t="shared" si="74"/>
        <v>0</v>
      </c>
      <c r="AE117">
        <f t="shared" si="75"/>
        <v>0</v>
      </c>
      <c r="AF117">
        <f t="shared" si="76"/>
        <v>9</v>
      </c>
      <c r="AG117">
        <f t="shared" si="91"/>
        <v>0</v>
      </c>
      <c r="AH117">
        <f t="shared" si="77"/>
        <v>1.1200000000000001</v>
      </c>
      <c r="AI117">
        <f t="shared" si="78"/>
        <v>0</v>
      </c>
      <c r="AJ117">
        <f t="shared" si="92"/>
        <v>0</v>
      </c>
      <c r="AK117">
        <v>9.4</v>
      </c>
      <c r="AL117">
        <v>0.36</v>
      </c>
      <c r="AM117">
        <v>0</v>
      </c>
      <c r="AN117">
        <v>0</v>
      </c>
      <c r="AO117">
        <v>9.0399999999999991</v>
      </c>
      <c r="AP117">
        <v>0</v>
      </c>
      <c r="AQ117">
        <v>1.1200000000000001</v>
      </c>
      <c r="AR117">
        <v>0</v>
      </c>
      <c r="AS117">
        <v>0</v>
      </c>
      <c r="AT117">
        <v>95</v>
      </c>
      <c r="AU117">
        <v>65</v>
      </c>
      <c r="AV117">
        <v>1</v>
      </c>
      <c r="AW117">
        <v>1</v>
      </c>
      <c r="AZ117">
        <v>1</v>
      </c>
      <c r="BA117">
        <v>1</v>
      </c>
      <c r="BB117">
        <v>1</v>
      </c>
      <c r="BC117">
        <v>1</v>
      </c>
      <c r="BD117" t="s">
        <v>3</v>
      </c>
      <c r="BE117" t="s">
        <v>3</v>
      </c>
      <c r="BF117" t="s">
        <v>3</v>
      </c>
      <c r="BG117" t="s">
        <v>3</v>
      </c>
      <c r="BH117">
        <v>0</v>
      </c>
      <c r="BI117">
        <v>2</v>
      </c>
      <c r="BJ117" t="s">
        <v>327</v>
      </c>
      <c r="BM117">
        <v>108001</v>
      </c>
      <c r="BN117">
        <v>0</v>
      </c>
      <c r="BO117" t="s">
        <v>3</v>
      </c>
      <c r="BP117">
        <v>0</v>
      </c>
      <c r="BQ117">
        <v>3</v>
      </c>
      <c r="BR117">
        <v>0</v>
      </c>
      <c r="BS117">
        <v>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</v>
      </c>
      <c r="BZ117">
        <v>95</v>
      </c>
      <c r="CA117">
        <v>65</v>
      </c>
      <c r="CE117">
        <v>0</v>
      </c>
      <c r="CF117">
        <v>0</v>
      </c>
      <c r="CG117">
        <v>0</v>
      </c>
      <c r="CM117">
        <v>0</v>
      </c>
      <c r="CN117" t="s">
        <v>3</v>
      </c>
      <c r="CO117">
        <v>0</v>
      </c>
      <c r="CP117">
        <f t="shared" si="93"/>
        <v>85</v>
      </c>
      <c r="CQ117">
        <f t="shared" si="94"/>
        <v>0.4</v>
      </c>
      <c r="CR117">
        <f t="shared" si="95"/>
        <v>0</v>
      </c>
      <c r="CS117">
        <f t="shared" si="96"/>
        <v>0</v>
      </c>
      <c r="CT117">
        <f t="shared" si="97"/>
        <v>9</v>
      </c>
      <c r="CU117">
        <f t="shared" si="98"/>
        <v>0</v>
      </c>
      <c r="CV117">
        <f t="shared" si="99"/>
        <v>1.1200000000000001</v>
      </c>
      <c r="CW117">
        <f t="shared" si="100"/>
        <v>0</v>
      </c>
      <c r="CX117">
        <f t="shared" si="101"/>
        <v>0</v>
      </c>
      <c r="CY117">
        <f t="shared" si="102"/>
        <v>76.95</v>
      </c>
      <c r="CZ117">
        <f t="shared" si="103"/>
        <v>52.65</v>
      </c>
      <c r="DC117" t="s">
        <v>3</v>
      </c>
      <c r="DD117" t="s">
        <v>3</v>
      </c>
      <c r="DE117" t="s">
        <v>3</v>
      </c>
      <c r="DF117" t="s">
        <v>3</v>
      </c>
      <c r="DG117" t="s">
        <v>3</v>
      </c>
      <c r="DH117" t="s">
        <v>3</v>
      </c>
      <c r="DI117" t="s">
        <v>3</v>
      </c>
      <c r="DJ117" t="s">
        <v>3</v>
      </c>
      <c r="DK117" t="s">
        <v>3</v>
      </c>
      <c r="DL117" t="s">
        <v>3</v>
      </c>
      <c r="DM117" t="s">
        <v>3</v>
      </c>
      <c r="DN117">
        <v>0</v>
      </c>
      <c r="DO117">
        <v>0</v>
      </c>
      <c r="DP117">
        <v>1</v>
      </c>
      <c r="DQ117">
        <v>1</v>
      </c>
      <c r="DU117">
        <v>1013</v>
      </c>
      <c r="DV117" t="s">
        <v>272</v>
      </c>
      <c r="DW117" t="s">
        <v>272</v>
      </c>
      <c r="DX117">
        <v>1</v>
      </c>
      <c r="EE117">
        <v>48752098</v>
      </c>
      <c r="EF117">
        <v>3</v>
      </c>
      <c r="EG117" t="s">
        <v>161</v>
      </c>
      <c r="EH117">
        <v>0</v>
      </c>
      <c r="EI117" t="s">
        <v>3</v>
      </c>
      <c r="EJ117">
        <v>2</v>
      </c>
      <c r="EK117">
        <v>108001</v>
      </c>
      <c r="EL117" t="s">
        <v>162</v>
      </c>
      <c r="EM117" t="s">
        <v>163</v>
      </c>
      <c r="EO117" t="s">
        <v>3</v>
      </c>
      <c r="EQ117">
        <v>131072</v>
      </c>
      <c r="ER117">
        <v>9.4</v>
      </c>
      <c r="ES117">
        <v>0.36</v>
      </c>
      <c r="ET117">
        <v>0</v>
      </c>
      <c r="EU117">
        <v>0</v>
      </c>
      <c r="EV117">
        <v>9.0399999999999991</v>
      </c>
      <c r="EW117">
        <v>1.1200000000000001</v>
      </c>
      <c r="EX117">
        <v>0</v>
      </c>
      <c r="EY117">
        <v>0</v>
      </c>
      <c r="FQ117">
        <v>0</v>
      </c>
      <c r="FR117">
        <f t="shared" si="104"/>
        <v>0</v>
      </c>
      <c r="FS117">
        <v>0</v>
      </c>
      <c r="FX117">
        <v>95</v>
      </c>
      <c r="FY117">
        <v>65</v>
      </c>
      <c r="GA117" t="s">
        <v>3</v>
      </c>
      <c r="GD117">
        <v>1</v>
      </c>
      <c r="GF117">
        <v>-2034541171</v>
      </c>
      <c r="GG117">
        <v>2</v>
      </c>
      <c r="GH117">
        <v>1</v>
      </c>
      <c r="GI117">
        <v>-2</v>
      </c>
      <c r="GJ117">
        <v>0</v>
      </c>
      <c r="GK117">
        <v>0</v>
      </c>
      <c r="GL117">
        <f t="shared" si="105"/>
        <v>0</v>
      </c>
      <c r="GM117">
        <f t="shared" si="106"/>
        <v>215</v>
      </c>
      <c r="GN117">
        <f t="shared" si="107"/>
        <v>0</v>
      </c>
      <c r="GO117">
        <f t="shared" si="108"/>
        <v>215</v>
      </c>
      <c r="GP117">
        <f t="shared" si="109"/>
        <v>0</v>
      </c>
      <c r="GR117">
        <v>0</v>
      </c>
      <c r="GS117">
        <v>3</v>
      </c>
      <c r="GT117">
        <v>0</v>
      </c>
      <c r="GU117" t="s">
        <v>3</v>
      </c>
      <c r="GV117">
        <f t="shared" si="110"/>
        <v>0</v>
      </c>
      <c r="GW117">
        <v>1</v>
      </c>
      <c r="GX117">
        <f t="shared" si="111"/>
        <v>0</v>
      </c>
      <c r="HA117">
        <v>0</v>
      </c>
      <c r="HB117">
        <v>0</v>
      </c>
      <c r="HC117">
        <f t="shared" si="112"/>
        <v>0</v>
      </c>
      <c r="IK117">
        <v>0</v>
      </c>
    </row>
    <row r="118" spans="1:245" x14ac:dyDescent="0.2">
      <c r="A118">
        <v>18</v>
      </c>
      <c r="B118">
        <v>1</v>
      </c>
      <c r="C118">
        <v>166</v>
      </c>
      <c r="E118" t="s">
        <v>328</v>
      </c>
      <c r="F118" t="s">
        <v>248</v>
      </c>
      <c r="G118" t="s">
        <v>329</v>
      </c>
      <c r="H118" t="s">
        <v>250</v>
      </c>
      <c r="I118">
        <f>I117*J118</f>
        <v>2</v>
      </c>
      <c r="J118">
        <v>0.22222222222222221</v>
      </c>
      <c r="O118">
        <f t="shared" si="79"/>
        <v>124</v>
      </c>
      <c r="P118">
        <f t="shared" si="80"/>
        <v>124</v>
      </c>
      <c r="Q118">
        <f t="shared" si="81"/>
        <v>0</v>
      </c>
      <c r="R118">
        <f t="shared" si="82"/>
        <v>0</v>
      </c>
      <c r="S118">
        <f t="shared" si="83"/>
        <v>0</v>
      </c>
      <c r="T118">
        <f t="shared" si="84"/>
        <v>0</v>
      </c>
      <c r="U118">
        <f t="shared" si="85"/>
        <v>0</v>
      </c>
      <c r="V118">
        <f t="shared" si="86"/>
        <v>0</v>
      </c>
      <c r="W118">
        <f t="shared" si="87"/>
        <v>0</v>
      </c>
      <c r="X118">
        <f t="shared" si="88"/>
        <v>0</v>
      </c>
      <c r="Y118">
        <f t="shared" si="89"/>
        <v>0</v>
      </c>
      <c r="AA118">
        <v>50333811</v>
      </c>
      <c r="AB118">
        <f t="shared" si="90"/>
        <v>62</v>
      </c>
      <c r="AC118">
        <f t="shared" si="73"/>
        <v>62</v>
      </c>
      <c r="AD118">
        <f t="shared" si="74"/>
        <v>0</v>
      </c>
      <c r="AE118">
        <f t="shared" si="75"/>
        <v>0</v>
      </c>
      <c r="AF118">
        <f t="shared" si="76"/>
        <v>0</v>
      </c>
      <c r="AG118">
        <f t="shared" si="91"/>
        <v>0</v>
      </c>
      <c r="AH118">
        <f t="shared" si="77"/>
        <v>0</v>
      </c>
      <c r="AI118">
        <f t="shared" si="78"/>
        <v>0</v>
      </c>
      <c r="AJ118">
        <f t="shared" si="92"/>
        <v>0</v>
      </c>
      <c r="AK118">
        <v>62.019999999999996</v>
      </c>
      <c r="AL118">
        <v>62.019999999999996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95</v>
      </c>
      <c r="AU118">
        <v>65</v>
      </c>
      <c r="AV118">
        <v>1</v>
      </c>
      <c r="AW118">
        <v>1</v>
      </c>
      <c r="AZ118">
        <v>1</v>
      </c>
      <c r="BA118">
        <v>1</v>
      </c>
      <c r="BB118">
        <v>1</v>
      </c>
      <c r="BC118">
        <v>1</v>
      </c>
      <c r="BD118" t="s">
        <v>3</v>
      </c>
      <c r="BE118" t="s">
        <v>3</v>
      </c>
      <c r="BF118" t="s">
        <v>3</v>
      </c>
      <c r="BG118" t="s">
        <v>3</v>
      </c>
      <c r="BH118">
        <v>3</v>
      </c>
      <c r="BI118">
        <v>2</v>
      </c>
      <c r="BJ118" t="s">
        <v>3</v>
      </c>
      <c r="BM118">
        <v>108001</v>
      </c>
      <c r="BN118">
        <v>0</v>
      </c>
      <c r="BO118" t="s">
        <v>3</v>
      </c>
      <c r="BP118">
        <v>0</v>
      </c>
      <c r="BQ118">
        <v>3</v>
      </c>
      <c r="BR118">
        <v>0</v>
      </c>
      <c r="BS118">
        <v>1</v>
      </c>
      <c r="BT118">
        <v>1</v>
      </c>
      <c r="BU118">
        <v>1</v>
      </c>
      <c r="BV118">
        <v>1</v>
      </c>
      <c r="BW118">
        <v>1</v>
      </c>
      <c r="BX118">
        <v>1</v>
      </c>
      <c r="BY118" t="s">
        <v>3</v>
      </c>
      <c r="BZ118">
        <v>95</v>
      </c>
      <c r="CA118">
        <v>65</v>
      </c>
      <c r="CE118">
        <v>0</v>
      </c>
      <c r="CF118">
        <v>0</v>
      </c>
      <c r="CG118">
        <v>0</v>
      </c>
      <c r="CM118">
        <v>0</v>
      </c>
      <c r="CN118" t="s">
        <v>3</v>
      </c>
      <c r="CO118">
        <v>0</v>
      </c>
      <c r="CP118">
        <f t="shared" si="93"/>
        <v>124</v>
      </c>
      <c r="CQ118">
        <f t="shared" si="94"/>
        <v>62</v>
      </c>
      <c r="CR118">
        <f t="shared" si="95"/>
        <v>0</v>
      </c>
      <c r="CS118">
        <f t="shared" si="96"/>
        <v>0</v>
      </c>
      <c r="CT118">
        <f t="shared" si="97"/>
        <v>0</v>
      </c>
      <c r="CU118">
        <f t="shared" si="98"/>
        <v>0</v>
      </c>
      <c r="CV118">
        <f t="shared" si="99"/>
        <v>0</v>
      </c>
      <c r="CW118">
        <f t="shared" si="100"/>
        <v>0</v>
      </c>
      <c r="CX118">
        <f t="shared" si="101"/>
        <v>0</v>
      </c>
      <c r="CY118">
        <f t="shared" si="102"/>
        <v>0</v>
      </c>
      <c r="CZ118">
        <f t="shared" si="103"/>
        <v>0</v>
      </c>
      <c r="DC118" t="s">
        <v>3</v>
      </c>
      <c r="DD118" t="s">
        <v>3</v>
      </c>
      <c r="DE118" t="s">
        <v>3</v>
      </c>
      <c r="DF118" t="s">
        <v>3</v>
      </c>
      <c r="DG118" t="s">
        <v>3</v>
      </c>
      <c r="DH118" t="s">
        <v>3</v>
      </c>
      <c r="DI118" t="s">
        <v>3</v>
      </c>
      <c r="DJ118" t="s">
        <v>3</v>
      </c>
      <c r="DK118" t="s">
        <v>3</v>
      </c>
      <c r="DL118" t="s">
        <v>3</v>
      </c>
      <c r="DM118" t="s">
        <v>3</v>
      </c>
      <c r="DN118">
        <v>0</v>
      </c>
      <c r="DO118">
        <v>0</v>
      </c>
      <c r="DP118">
        <v>1</v>
      </c>
      <c r="DQ118">
        <v>1</v>
      </c>
      <c r="DU118">
        <v>1013</v>
      </c>
      <c r="DV118" t="s">
        <v>250</v>
      </c>
      <c r="DW118" t="s">
        <v>250</v>
      </c>
      <c r="DX118">
        <v>1</v>
      </c>
      <c r="EE118">
        <v>48752098</v>
      </c>
      <c r="EF118">
        <v>3</v>
      </c>
      <c r="EG118" t="s">
        <v>161</v>
      </c>
      <c r="EH118">
        <v>0</v>
      </c>
      <c r="EI118" t="s">
        <v>3</v>
      </c>
      <c r="EJ118">
        <v>2</v>
      </c>
      <c r="EK118">
        <v>108001</v>
      </c>
      <c r="EL118" t="s">
        <v>162</v>
      </c>
      <c r="EM118" t="s">
        <v>163</v>
      </c>
      <c r="EO118" t="s">
        <v>3</v>
      </c>
      <c r="EQ118">
        <v>0</v>
      </c>
      <c r="ER118">
        <v>62.019999999999996</v>
      </c>
      <c r="ES118">
        <v>62.019999999999996</v>
      </c>
      <c r="ET118">
        <v>0</v>
      </c>
      <c r="EU118">
        <v>0</v>
      </c>
      <c r="EV118">
        <v>0</v>
      </c>
      <c r="EW118">
        <v>0</v>
      </c>
      <c r="EX118">
        <v>0</v>
      </c>
      <c r="EZ118">
        <v>5</v>
      </c>
      <c r="FC118">
        <v>1</v>
      </c>
      <c r="FD118">
        <v>18</v>
      </c>
      <c r="FF118">
        <v>599</v>
      </c>
      <c r="FQ118">
        <v>0</v>
      </c>
      <c r="FR118">
        <f t="shared" si="104"/>
        <v>0</v>
      </c>
      <c r="FS118">
        <v>0</v>
      </c>
      <c r="FX118">
        <v>95</v>
      </c>
      <c r="FY118">
        <v>65</v>
      </c>
      <c r="GA118" t="s">
        <v>330</v>
      </c>
      <c r="GD118">
        <v>1</v>
      </c>
      <c r="GF118">
        <v>1868384244</v>
      </c>
      <c r="GG118">
        <v>2</v>
      </c>
      <c r="GH118">
        <v>3</v>
      </c>
      <c r="GI118">
        <v>3</v>
      </c>
      <c r="GJ118">
        <v>0</v>
      </c>
      <c r="GK118">
        <v>0</v>
      </c>
      <c r="GL118">
        <f t="shared" si="105"/>
        <v>0</v>
      </c>
      <c r="GM118">
        <f t="shared" si="106"/>
        <v>124</v>
      </c>
      <c r="GN118">
        <f t="shared" si="107"/>
        <v>0</v>
      </c>
      <c r="GO118">
        <f t="shared" si="108"/>
        <v>124</v>
      </c>
      <c r="GP118">
        <f t="shared" si="109"/>
        <v>0</v>
      </c>
      <c r="GR118">
        <v>1</v>
      </c>
      <c r="GS118">
        <v>1</v>
      </c>
      <c r="GT118">
        <v>0</v>
      </c>
      <c r="GU118" t="s">
        <v>3</v>
      </c>
      <c r="GV118">
        <f t="shared" si="110"/>
        <v>0</v>
      </c>
      <c r="GW118">
        <v>1</v>
      </c>
      <c r="GX118">
        <f t="shared" si="111"/>
        <v>0</v>
      </c>
      <c r="HA118">
        <v>0</v>
      </c>
      <c r="HB118">
        <v>0</v>
      </c>
      <c r="HC118">
        <f t="shared" si="112"/>
        <v>0</v>
      </c>
      <c r="IK118">
        <v>0</v>
      </c>
    </row>
    <row r="119" spans="1:245" x14ac:dyDescent="0.2">
      <c r="A119">
        <v>18</v>
      </c>
      <c r="B119">
        <v>1</v>
      </c>
      <c r="C119">
        <v>168</v>
      </c>
      <c r="E119" t="s">
        <v>331</v>
      </c>
      <c r="F119" t="s">
        <v>248</v>
      </c>
      <c r="G119" t="s">
        <v>332</v>
      </c>
      <c r="H119" t="s">
        <v>250</v>
      </c>
      <c r="I119">
        <f>I117*J119</f>
        <v>1</v>
      </c>
      <c r="J119">
        <v>0.1111111111111111</v>
      </c>
      <c r="O119">
        <f t="shared" si="79"/>
        <v>117</v>
      </c>
      <c r="P119">
        <f t="shared" si="80"/>
        <v>117</v>
      </c>
      <c r="Q119">
        <f t="shared" si="81"/>
        <v>0</v>
      </c>
      <c r="R119">
        <f t="shared" si="82"/>
        <v>0</v>
      </c>
      <c r="S119">
        <f t="shared" si="83"/>
        <v>0</v>
      </c>
      <c r="T119">
        <f t="shared" si="84"/>
        <v>0</v>
      </c>
      <c r="U119">
        <f t="shared" si="85"/>
        <v>0</v>
      </c>
      <c r="V119">
        <f t="shared" si="86"/>
        <v>0</v>
      </c>
      <c r="W119">
        <f t="shared" si="87"/>
        <v>0</v>
      </c>
      <c r="X119">
        <f t="shared" si="88"/>
        <v>0</v>
      </c>
      <c r="Y119">
        <f t="shared" si="89"/>
        <v>0</v>
      </c>
      <c r="AA119">
        <v>50333811</v>
      </c>
      <c r="AB119">
        <f t="shared" si="90"/>
        <v>117.1</v>
      </c>
      <c r="AC119">
        <f t="shared" si="73"/>
        <v>117.1</v>
      </c>
      <c r="AD119">
        <f t="shared" si="74"/>
        <v>0</v>
      </c>
      <c r="AE119">
        <f t="shared" si="75"/>
        <v>0</v>
      </c>
      <c r="AF119">
        <f t="shared" si="76"/>
        <v>0</v>
      </c>
      <c r="AG119">
        <f t="shared" si="91"/>
        <v>0</v>
      </c>
      <c r="AH119">
        <f t="shared" si="77"/>
        <v>0</v>
      </c>
      <c r="AI119">
        <f t="shared" si="78"/>
        <v>0</v>
      </c>
      <c r="AJ119">
        <f t="shared" si="92"/>
        <v>0</v>
      </c>
      <c r="AK119">
        <v>117.1</v>
      </c>
      <c r="AL119">
        <v>117.1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95</v>
      </c>
      <c r="AU119">
        <v>65</v>
      </c>
      <c r="AV119">
        <v>1</v>
      </c>
      <c r="AW119">
        <v>1</v>
      </c>
      <c r="AZ119">
        <v>1</v>
      </c>
      <c r="BA119">
        <v>1</v>
      </c>
      <c r="BB119">
        <v>1</v>
      </c>
      <c r="BC119">
        <v>1</v>
      </c>
      <c r="BD119" t="s">
        <v>3</v>
      </c>
      <c r="BE119" t="s">
        <v>3</v>
      </c>
      <c r="BF119" t="s">
        <v>3</v>
      </c>
      <c r="BG119" t="s">
        <v>3</v>
      </c>
      <c r="BH119">
        <v>3</v>
      </c>
      <c r="BI119">
        <v>2</v>
      </c>
      <c r="BJ119" t="s">
        <v>3</v>
      </c>
      <c r="BM119">
        <v>108001</v>
      </c>
      <c r="BN119">
        <v>0</v>
      </c>
      <c r="BO119" t="s">
        <v>3</v>
      </c>
      <c r="BP119">
        <v>0</v>
      </c>
      <c r="BQ119">
        <v>3</v>
      </c>
      <c r="BR119">
        <v>0</v>
      </c>
      <c r="BS119">
        <v>1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3</v>
      </c>
      <c r="BZ119">
        <v>95</v>
      </c>
      <c r="CA119">
        <v>65</v>
      </c>
      <c r="CE119">
        <v>0</v>
      </c>
      <c r="CF119">
        <v>0</v>
      </c>
      <c r="CG119">
        <v>0</v>
      </c>
      <c r="CM119">
        <v>0</v>
      </c>
      <c r="CN119" t="s">
        <v>3</v>
      </c>
      <c r="CO119">
        <v>0</v>
      </c>
      <c r="CP119">
        <f t="shared" si="93"/>
        <v>117</v>
      </c>
      <c r="CQ119">
        <f t="shared" si="94"/>
        <v>117.1</v>
      </c>
      <c r="CR119">
        <f t="shared" si="95"/>
        <v>0</v>
      </c>
      <c r="CS119">
        <f t="shared" si="96"/>
        <v>0</v>
      </c>
      <c r="CT119">
        <f t="shared" si="97"/>
        <v>0</v>
      </c>
      <c r="CU119">
        <f t="shared" si="98"/>
        <v>0</v>
      </c>
      <c r="CV119">
        <f t="shared" si="99"/>
        <v>0</v>
      </c>
      <c r="CW119">
        <f t="shared" si="100"/>
        <v>0</v>
      </c>
      <c r="CX119">
        <f t="shared" si="101"/>
        <v>0</v>
      </c>
      <c r="CY119">
        <f t="shared" si="102"/>
        <v>0</v>
      </c>
      <c r="CZ119">
        <f t="shared" si="103"/>
        <v>0</v>
      </c>
      <c r="DC119" t="s">
        <v>3</v>
      </c>
      <c r="DD119" t="s">
        <v>3</v>
      </c>
      <c r="DE119" t="s">
        <v>3</v>
      </c>
      <c r="DF119" t="s">
        <v>3</v>
      </c>
      <c r="DG119" t="s">
        <v>3</v>
      </c>
      <c r="DH119" t="s">
        <v>3</v>
      </c>
      <c r="DI119" t="s">
        <v>3</v>
      </c>
      <c r="DJ119" t="s">
        <v>3</v>
      </c>
      <c r="DK119" t="s">
        <v>3</v>
      </c>
      <c r="DL119" t="s">
        <v>3</v>
      </c>
      <c r="DM119" t="s">
        <v>3</v>
      </c>
      <c r="DN119">
        <v>0</v>
      </c>
      <c r="DO119">
        <v>0</v>
      </c>
      <c r="DP119">
        <v>1</v>
      </c>
      <c r="DQ119">
        <v>1</v>
      </c>
      <c r="DU119">
        <v>1013</v>
      </c>
      <c r="DV119" t="s">
        <v>250</v>
      </c>
      <c r="DW119" t="s">
        <v>250</v>
      </c>
      <c r="DX119">
        <v>1</v>
      </c>
      <c r="EE119">
        <v>48752098</v>
      </c>
      <c r="EF119">
        <v>3</v>
      </c>
      <c r="EG119" t="s">
        <v>161</v>
      </c>
      <c r="EH119">
        <v>0</v>
      </c>
      <c r="EI119" t="s">
        <v>3</v>
      </c>
      <c r="EJ119">
        <v>2</v>
      </c>
      <c r="EK119">
        <v>108001</v>
      </c>
      <c r="EL119" t="s">
        <v>162</v>
      </c>
      <c r="EM119" t="s">
        <v>163</v>
      </c>
      <c r="EO119" t="s">
        <v>3</v>
      </c>
      <c r="EQ119">
        <v>0</v>
      </c>
      <c r="ER119">
        <v>117.1</v>
      </c>
      <c r="ES119">
        <v>117.1</v>
      </c>
      <c r="ET119">
        <v>0</v>
      </c>
      <c r="EU119">
        <v>0</v>
      </c>
      <c r="EV119">
        <v>0</v>
      </c>
      <c r="EW119">
        <v>0</v>
      </c>
      <c r="EX119">
        <v>0</v>
      </c>
      <c r="EZ119">
        <v>5</v>
      </c>
      <c r="FC119">
        <v>1</v>
      </c>
      <c r="FD119">
        <v>18</v>
      </c>
      <c r="FF119">
        <v>1131</v>
      </c>
      <c r="FQ119">
        <v>0</v>
      </c>
      <c r="FR119">
        <f t="shared" si="104"/>
        <v>0</v>
      </c>
      <c r="FS119">
        <v>0</v>
      </c>
      <c r="FX119">
        <v>95</v>
      </c>
      <c r="FY119">
        <v>65</v>
      </c>
      <c r="GA119" t="s">
        <v>333</v>
      </c>
      <c r="GD119">
        <v>1</v>
      </c>
      <c r="GF119">
        <v>-1452442365</v>
      </c>
      <c r="GG119">
        <v>2</v>
      </c>
      <c r="GH119">
        <v>3</v>
      </c>
      <c r="GI119">
        <v>3</v>
      </c>
      <c r="GJ119">
        <v>0</v>
      </c>
      <c r="GK119">
        <v>0</v>
      </c>
      <c r="GL119">
        <f t="shared" si="105"/>
        <v>0</v>
      </c>
      <c r="GM119">
        <f t="shared" si="106"/>
        <v>117</v>
      </c>
      <c r="GN119">
        <f t="shared" si="107"/>
        <v>0</v>
      </c>
      <c r="GO119">
        <f t="shared" si="108"/>
        <v>117</v>
      </c>
      <c r="GP119">
        <f t="shared" si="109"/>
        <v>0</v>
      </c>
      <c r="GR119">
        <v>1</v>
      </c>
      <c r="GS119">
        <v>1</v>
      </c>
      <c r="GT119">
        <v>0</v>
      </c>
      <c r="GU119" t="s">
        <v>3</v>
      </c>
      <c r="GV119">
        <f t="shared" si="110"/>
        <v>0</v>
      </c>
      <c r="GW119">
        <v>1</v>
      </c>
      <c r="GX119">
        <f t="shared" si="111"/>
        <v>0</v>
      </c>
      <c r="HA119">
        <v>0</v>
      </c>
      <c r="HB119">
        <v>0</v>
      </c>
      <c r="HC119">
        <f t="shared" si="112"/>
        <v>0</v>
      </c>
      <c r="IK119">
        <v>0</v>
      </c>
    </row>
    <row r="120" spans="1:245" x14ac:dyDescent="0.2">
      <c r="A120">
        <v>18</v>
      </c>
      <c r="B120">
        <v>1</v>
      </c>
      <c r="C120">
        <v>161</v>
      </c>
      <c r="E120" t="s">
        <v>334</v>
      </c>
      <c r="F120" t="s">
        <v>335</v>
      </c>
      <c r="G120" t="s">
        <v>336</v>
      </c>
      <c r="H120" t="s">
        <v>119</v>
      </c>
      <c r="I120">
        <f>I117*J120</f>
        <v>2</v>
      </c>
      <c r="J120">
        <v>0.22222222222222221</v>
      </c>
      <c r="O120">
        <f t="shared" si="79"/>
        <v>24</v>
      </c>
      <c r="P120">
        <f t="shared" si="80"/>
        <v>24</v>
      </c>
      <c r="Q120">
        <f t="shared" si="81"/>
        <v>0</v>
      </c>
      <c r="R120">
        <f t="shared" si="82"/>
        <v>0</v>
      </c>
      <c r="S120">
        <f t="shared" si="83"/>
        <v>0</v>
      </c>
      <c r="T120">
        <f t="shared" si="84"/>
        <v>0</v>
      </c>
      <c r="U120">
        <f t="shared" si="85"/>
        <v>0</v>
      </c>
      <c r="V120">
        <f t="shared" si="86"/>
        <v>0</v>
      </c>
      <c r="W120">
        <f t="shared" si="87"/>
        <v>0</v>
      </c>
      <c r="X120">
        <f t="shared" si="88"/>
        <v>0</v>
      </c>
      <c r="Y120">
        <f t="shared" si="89"/>
        <v>0</v>
      </c>
      <c r="AA120">
        <v>50333811</v>
      </c>
      <c r="AB120">
        <f t="shared" si="90"/>
        <v>12.2</v>
      </c>
      <c r="AC120">
        <f t="shared" si="73"/>
        <v>12.2</v>
      </c>
      <c r="AD120">
        <f t="shared" si="74"/>
        <v>0</v>
      </c>
      <c r="AE120">
        <f t="shared" si="75"/>
        <v>0</v>
      </c>
      <c r="AF120">
        <f t="shared" si="76"/>
        <v>0</v>
      </c>
      <c r="AG120">
        <f t="shared" si="91"/>
        <v>0</v>
      </c>
      <c r="AH120">
        <f t="shared" si="77"/>
        <v>0</v>
      </c>
      <c r="AI120">
        <f t="shared" si="78"/>
        <v>0</v>
      </c>
      <c r="AJ120">
        <f t="shared" si="92"/>
        <v>0</v>
      </c>
      <c r="AK120">
        <v>12.15</v>
      </c>
      <c r="AL120">
        <v>12.15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1</v>
      </c>
      <c r="AW120">
        <v>1</v>
      </c>
      <c r="AZ120">
        <v>1</v>
      </c>
      <c r="BA120">
        <v>1</v>
      </c>
      <c r="BB120">
        <v>1</v>
      </c>
      <c r="BC120">
        <v>1</v>
      </c>
      <c r="BD120" t="s">
        <v>3</v>
      </c>
      <c r="BE120" t="s">
        <v>3</v>
      </c>
      <c r="BF120" t="s">
        <v>3</v>
      </c>
      <c r="BG120" t="s">
        <v>3</v>
      </c>
      <c r="BH120">
        <v>3</v>
      </c>
      <c r="BI120">
        <v>2</v>
      </c>
      <c r="BJ120" t="s">
        <v>337</v>
      </c>
      <c r="BM120">
        <v>500002</v>
      </c>
      <c r="BN120">
        <v>0</v>
      </c>
      <c r="BO120" t="s">
        <v>3</v>
      </c>
      <c r="BP120">
        <v>0</v>
      </c>
      <c r="BQ120">
        <v>12</v>
      </c>
      <c r="BR120">
        <v>0</v>
      </c>
      <c r="BS120">
        <v>1</v>
      </c>
      <c r="BT120">
        <v>1</v>
      </c>
      <c r="BU120">
        <v>1</v>
      </c>
      <c r="BV120">
        <v>1</v>
      </c>
      <c r="BW120">
        <v>1</v>
      </c>
      <c r="BX120">
        <v>1</v>
      </c>
      <c r="BY120" t="s">
        <v>3</v>
      </c>
      <c r="BZ120">
        <v>0</v>
      </c>
      <c r="CA120">
        <v>0</v>
      </c>
      <c r="CE120">
        <v>0</v>
      </c>
      <c r="CF120">
        <v>0</v>
      </c>
      <c r="CG120">
        <v>0</v>
      </c>
      <c r="CM120">
        <v>0</v>
      </c>
      <c r="CN120" t="s">
        <v>3</v>
      </c>
      <c r="CO120">
        <v>0</v>
      </c>
      <c r="CP120">
        <f t="shared" si="93"/>
        <v>24</v>
      </c>
      <c r="CQ120">
        <f t="shared" si="94"/>
        <v>12.2</v>
      </c>
      <c r="CR120">
        <f t="shared" si="95"/>
        <v>0</v>
      </c>
      <c r="CS120">
        <f t="shared" si="96"/>
        <v>0</v>
      </c>
      <c r="CT120">
        <f t="shared" si="97"/>
        <v>0</v>
      </c>
      <c r="CU120">
        <f t="shared" si="98"/>
        <v>0</v>
      </c>
      <c r="CV120">
        <f t="shared" si="99"/>
        <v>0</v>
      </c>
      <c r="CW120">
        <f t="shared" si="100"/>
        <v>0</v>
      </c>
      <c r="CX120">
        <f t="shared" si="101"/>
        <v>0</v>
      </c>
      <c r="CY120">
        <f t="shared" si="102"/>
        <v>0</v>
      </c>
      <c r="CZ120">
        <f t="shared" si="103"/>
        <v>0</v>
      </c>
      <c r="DC120" t="s">
        <v>3</v>
      </c>
      <c r="DD120" t="s">
        <v>3</v>
      </c>
      <c r="DE120" t="s">
        <v>3</v>
      </c>
      <c r="DF120" t="s">
        <v>3</v>
      </c>
      <c r="DG120" t="s">
        <v>3</v>
      </c>
      <c r="DH120" t="s">
        <v>3</v>
      </c>
      <c r="DI120" t="s">
        <v>3</v>
      </c>
      <c r="DJ120" t="s">
        <v>3</v>
      </c>
      <c r="DK120" t="s">
        <v>3</v>
      </c>
      <c r="DL120" t="s">
        <v>3</v>
      </c>
      <c r="DM120" t="s">
        <v>3</v>
      </c>
      <c r="DN120">
        <v>0</v>
      </c>
      <c r="DO120">
        <v>0</v>
      </c>
      <c r="DP120">
        <v>1</v>
      </c>
      <c r="DQ120">
        <v>1</v>
      </c>
      <c r="DU120">
        <v>1010</v>
      </c>
      <c r="DV120" t="s">
        <v>119</v>
      </c>
      <c r="DW120" t="s">
        <v>119</v>
      </c>
      <c r="DX120">
        <v>1</v>
      </c>
      <c r="EE120">
        <v>48752149</v>
      </c>
      <c r="EF120">
        <v>12</v>
      </c>
      <c r="EG120" t="s">
        <v>113</v>
      </c>
      <c r="EH120">
        <v>0</v>
      </c>
      <c r="EI120" t="s">
        <v>3</v>
      </c>
      <c r="EJ120">
        <v>2</v>
      </c>
      <c r="EK120">
        <v>500002</v>
      </c>
      <c r="EL120" t="s">
        <v>114</v>
      </c>
      <c r="EM120" t="s">
        <v>115</v>
      </c>
      <c r="EO120" t="s">
        <v>3</v>
      </c>
      <c r="EQ120">
        <v>0</v>
      </c>
      <c r="ER120">
        <v>12.15</v>
      </c>
      <c r="ES120">
        <v>12.15</v>
      </c>
      <c r="ET120">
        <v>0</v>
      </c>
      <c r="EU120">
        <v>0</v>
      </c>
      <c r="EV120">
        <v>0</v>
      </c>
      <c r="EW120">
        <v>0</v>
      </c>
      <c r="EX120">
        <v>0</v>
      </c>
      <c r="FQ120">
        <v>0</v>
      </c>
      <c r="FR120">
        <f t="shared" si="104"/>
        <v>0</v>
      </c>
      <c r="FS120">
        <v>0</v>
      </c>
      <c r="FX120">
        <v>0</v>
      </c>
      <c r="FY120">
        <v>0</v>
      </c>
      <c r="GA120" t="s">
        <v>3</v>
      </c>
      <c r="GD120">
        <v>1</v>
      </c>
      <c r="GF120">
        <v>2086668781</v>
      </c>
      <c r="GG120">
        <v>2</v>
      </c>
      <c r="GH120">
        <v>1</v>
      </c>
      <c r="GI120">
        <v>-2</v>
      </c>
      <c r="GJ120">
        <v>0</v>
      </c>
      <c r="GK120">
        <v>0</v>
      </c>
      <c r="GL120">
        <f t="shared" si="105"/>
        <v>0</v>
      </c>
      <c r="GM120">
        <f t="shared" si="106"/>
        <v>24</v>
      </c>
      <c r="GN120">
        <f t="shared" si="107"/>
        <v>0</v>
      </c>
      <c r="GO120">
        <f t="shared" si="108"/>
        <v>24</v>
      </c>
      <c r="GP120">
        <f t="shared" si="109"/>
        <v>0</v>
      </c>
      <c r="GR120">
        <v>0</v>
      </c>
      <c r="GS120">
        <v>3</v>
      </c>
      <c r="GT120">
        <v>0</v>
      </c>
      <c r="GU120" t="s">
        <v>3</v>
      </c>
      <c r="GV120">
        <f t="shared" si="110"/>
        <v>0</v>
      </c>
      <c r="GW120">
        <v>1</v>
      </c>
      <c r="GX120">
        <f t="shared" si="111"/>
        <v>0</v>
      </c>
      <c r="HA120">
        <v>0</v>
      </c>
      <c r="HB120">
        <v>0</v>
      </c>
      <c r="HC120">
        <f t="shared" si="112"/>
        <v>0</v>
      </c>
      <c r="IK120">
        <v>0</v>
      </c>
    </row>
    <row r="121" spans="1:245" x14ac:dyDescent="0.2">
      <c r="A121">
        <v>18</v>
      </c>
      <c r="B121">
        <v>1</v>
      </c>
      <c r="C121">
        <v>162</v>
      </c>
      <c r="E121" t="s">
        <v>338</v>
      </c>
      <c r="F121" t="s">
        <v>339</v>
      </c>
      <c r="G121" t="s">
        <v>340</v>
      </c>
      <c r="H121" t="s">
        <v>119</v>
      </c>
      <c r="I121">
        <f>I117*J121</f>
        <v>1</v>
      </c>
      <c r="J121">
        <v>0.1111111111111111</v>
      </c>
      <c r="O121">
        <f t="shared" si="79"/>
        <v>36</v>
      </c>
      <c r="P121">
        <f t="shared" si="80"/>
        <v>36</v>
      </c>
      <c r="Q121">
        <f t="shared" si="81"/>
        <v>0</v>
      </c>
      <c r="R121">
        <f t="shared" si="82"/>
        <v>0</v>
      </c>
      <c r="S121">
        <f t="shared" si="83"/>
        <v>0</v>
      </c>
      <c r="T121">
        <f t="shared" si="84"/>
        <v>0</v>
      </c>
      <c r="U121">
        <f t="shared" si="85"/>
        <v>0</v>
      </c>
      <c r="V121">
        <f t="shared" si="86"/>
        <v>0</v>
      </c>
      <c r="W121">
        <f t="shared" si="87"/>
        <v>0</v>
      </c>
      <c r="X121">
        <f t="shared" si="88"/>
        <v>0</v>
      </c>
      <c r="Y121">
        <f t="shared" si="89"/>
        <v>0</v>
      </c>
      <c r="AA121">
        <v>50333811</v>
      </c>
      <c r="AB121">
        <f t="shared" si="90"/>
        <v>36.299999999999997</v>
      </c>
      <c r="AC121">
        <f t="shared" si="73"/>
        <v>36.299999999999997</v>
      </c>
      <c r="AD121">
        <f t="shared" si="74"/>
        <v>0</v>
      </c>
      <c r="AE121">
        <f t="shared" si="75"/>
        <v>0</v>
      </c>
      <c r="AF121">
        <f t="shared" si="76"/>
        <v>0</v>
      </c>
      <c r="AG121">
        <f t="shared" si="91"/>
        <v>0</v>
      </c>
      <c r="AH121">
        <f t="shared" si="77"/>
        <v>0</v>
      </c>
      <c r="AI121">
        <f t="shared" si="78"/>
        <v>0</v>
      </c>
      <c r="AJ121">
        <f t="shared" si="92"/>
        <v>0</v>
      </c>
      <c r="AK121">
        <v>36.340000000000003</v>
      </c>
      <c r="AL121">
        <v>36.340000000000003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1</v>
      </c>
      <c r="AW121">
        <v>1</v>
      </c>
      <c r="AZ121">
        <v>1</v>
      </c>
      <c r="BA121">
        <v>1</v>
      </c>
      <c r="BB121">
        <v>1</v>
      </c>
      <c r="BC121">
        <v>1</v>
      </c>
      <c r="BD121" t="s">
        <v>3</v>
      </c>
      <c r="BE121" t="s">
        <v>3</v>
      </c>
      <c r="BF121" t="s">
        <v>3</v>
      </c>
      <c r="BG121" t="s">
        <v>3</v>
      </c>
      <c r="BH121">
        <v>3</v>
      </c>
      <c r="BI121">
        <v>2</v>
      </c>
      <c r="BJ121" t="s">
        <v>341</v>
      </c>
      <c r="BM121">
        <v>500002</v>
      </c>
      <c r="BN121">
        <v>0</v>
      </c>
      <c r="BO121" t="s">
        <v>3</v>
      </c>
      <c r="BP121">
        <v>0</v>
      </c>
      <c r="BQ121">
        <v>12</v>
      </c>
      <c r="BR121">
        <v>0</v>
      </c>
      <c r="BS121">
        <v>1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0</v>
      </c>
      <c r="CA121">
        <v>0</v>
      </c>
      <c r="CE121">
        <v>0</v>
      </c>
      <c r="CF121">
        <v>0</v>
      </c>
      <c r="CG121">
        <v>0</v>
      </c>
      <c r="CM121">
        <v>0</v>
      </c>
      <c r="CN121" t="s">
        <v>3</v>
      </c>
      <c r="CO121">
        <v>0</v>
      </c>
      <c r="CP121">
        <f t="shared" si="93"/>
        <v>36</v>
      </c>
      <c r="CQ121">
        <f t="shared" si="94"/>
        <v>36.299999999999997</v>
      </c>
      <c r="CR121">
        <f t="shared" si="95"/>
        <v>0</v>
      </c>
      <c r="CS121">
        <f t="shared" si="96"/>
        <v>0</v>
      </c>
      <c r="CT121">
        <f t="shared" si="97"/>
        <v>0</v>
      </c>
      <c r="CU121">
        <f t="shared" si="98"/>
        <v>0</v>
      </c>
      <c r="CV121">
        <f t="shared" si="99"/>
        <v>0</v>
      </c>
      <c r="CW121">
        <f t="shared" si="100"/>
        <v>0</v>
      </c>
      <c r="CX121">
        <f t="shared" si="101"/>
        <v>0</v>
      </c>
      <c r="CY121">
        <f t="shared" si="102"/>
        <v>0</v>
      </c>
      <c r="CZ121">
        <f t="shared" si="103"/>
        <v>0</v>
      </c>
      <c r="DC121" t="s">
        <v>3</v>
      </c>
      <c r="DD121" t="s">
        <v>3</v>
      </c>
      <c r="DE121" t="s">
        <v>3</v>
      </c>
      <c r="DF121" t="s">
        <v>3</v>
      </c>
      <c r="DG121" t="s">
        <v>3</v>
      </c>
      <c r="DH121" t="s">
        <v>3</v>
      </c>
      <c r="DI121" t="s">
        <v>3</v>
      </c>
      <c r="DJ121" t="s">
        <v>3</v>
      </c>
      <c r="DK121" t="s">
        <v>3</v>
      </c>
      <c r="DL121" t="s">
        <v>3</v>
      </c>
      <c r="DM121" t="s">
        <v>3</v>
      </c>
      <c r="DN121">
        <v>0</v>
      </c>
      <c r="DO121">
        <v>0</v>
      </c>
      <c r="DP121">
        <v>1</v>
      </c>
      <c r="DQ121">
        <v>1</v>
      </c>
      <c r="DU121">
        <v>1010</v>
      </c>
      <c r="DV121" t="s">
        <v>119</v>
      </c>
      <c r="DW121" t="s">
        <v>119</v>
      </c>
      <c r="DX121">
        <v>1</v>
      </c>
      <c r="EE121">
        <v>48752149</v>
      </c>
      <c r="EF121">
        <v>12</v>
      </c>
      <c r="EG121" t="s">
        <v>113</v>
      </c>
      <c r="EH121">
        <v>0</v>
      </c>
      <c r="EI121" t="s">
        <v>3</v>
      </c>
      <c r="EJ121">
        <v>2</v>
      </c>
      <c r="EK121">
        <v>500002</v>
      </c>
      <c r="EL121" t="s">
        <v>114</v>
      </c>
      <c r="EM121" t="s">
        <v>115</v>
      </c>
      <c r="EO121" t="s">
        <v>3</v>
      </c>
      <c r="EQ121">
        <v>0</v>
      </c>
      <c r="ER121">
        <v>36.340000000000003</v>
      </c>
      <c r="ES121">
        <v>36.340000000000003</v>
      </c>
      <c r="ET121">
        <v>0</v>
      </c>
      <c r="EU121">
        <v>0</v>
      </c>
      <c r="EV121">
        <v>0</v>
      </c>
      <c r="EW121">
        <v>0</v>
      </c>
      <c r="EX121">
        <v>0</v>
      </c>
      <c r="FQ121">
        <v>0</v>
      </c>
      <c r="FR121">
        <f t="shared" si="104"/>
        <v>0</v>
      </c>
      <c r="FS121">
        <v>0</v>
      </c>
      <c r="FX121">
        <v>0</v>
      </c>
      <c r="FY121">
        <v>0</v>
      </c>
      <c r="GA121" t="s">
        <v>3</v>
      </c>
      <c r="GD121">
        <v>1</v>
      </c>
      <c r="GF121">
        <v>-1423461167</v>
      </c>
      <c r="GG121">
        <v>2</v>
      </c>
      <c r="GH121">
        <v>1</v>
      </c>
      <c r="GI121">
        <v>-2</v>
      </c>
      <c r="GJ121">
        <v>0</v>
      </c>
      <c r="GK121">
        <v>0</v>
      </c>
      <c r="GL121">
        <f t="shared" si="105"/>
        <v>0</v>
      </c>
      <c r="GM121">
        <f t="shared" si="106"/>
        <v>36</v>
      </c>
      <c r="GN121">
        <f t="shared" si="107"/>
        <v>0</v>
      </c>
      <c r="GO121">
        <f t="shared" si="108"/>
        <v>36</v>
      </c>
      <c r="GP121">
        <f t="shared" si="109"/>
        <v>0</v>
      </c>
      <c r="GR121">
        <v>0</v>
      </c>
      <c r="GS121">
        <v>3</v>
      </c>
      <c r="GT121">
        <v>0</v>
      </c>
      <c r="GU121" t="s">
        <v>3</v>
      </c>
      <c r="GV121">
        <f t="shared" si="110"/>
        <v>0</v>
      </c>
      <c r="GW121">
        <v>1</v>
      </c>
      <c r="GX121">
        <f t="shared" si="111"/>
        <v>0</v>
      </c>
      <c r="HA121">
        <v>0</v>
      </c>
      <c r="HB121">
        <v>0</v>
      </c>
      <c r="HC121">
        <f t="shared" si="112"/>
        <v>0</v>
      </c>
      <c r="IK121">
        <v>0</v>
      </c>
    </row>
    <row r="122" spans="1:245" x14ac:dyDescent="0.2">
      <c r="A122">
        <v>18</v>
      </c>
      <c r="B122">
        <v>1</v>
      </c>
      <c r="C122">
        <v>167</v>
      </c>
      <c r="E122" t="s">
        <v>342</v>
      </c>
      <c r="F122" t="s">
        <v>248</v>
      </c>
      <c r="G122" t="s">
        <v>343</v>
      </c>
      <c r="H122" t="s">
        <v>119</v>
      </c>
      <c r="I122">
        <f>I117*J122</f>
        <v>1</v>
      </c>
      <c r="J122">
        <v>0.1111111111111111</v>
      </c>
      <c r="O122">
        <f t="shared" si="79"/>
        <v>50</v>
      </c>
      <c r="P122">
        <f t="shared" si="80"/>
        <v>50</v>
      </c>
      <c r="Q122">
        <f t="shared" si="81"/>
        <v>0</v>
      </c>
      <c r="R122">
        <f t="shared" si="82"/>
        <v>0</v>
      </c>
      <c r="S122">
        <f t="shared" si="83"/>
        <v>0</v>
      </c>
      <c r="T122">
        <f t="shared" si="84"/>
        <v>0</v>
      </c>
      <c r="U122">
        <f t="shared" si="85"/>
        <v>0</v>
      </c>
      <c r="V122">
        <f t="shared" si="86"/>
        <v>0</v>
      </c>
      <c r="W122">
        <f t="shared" si="87"/>
        <v>0</v>
      </c>
      <c r="X122">
        <f t="shared" si="88"/>
        <v>0</v>
      </c>
      <c r="Y122">
        <f t="shared" si="89"/>
        <v>0</v>
      </c>
      <c r="AA122">
        <v>50333811</v>
      </c>
      <c r="AB122">
        <f t="shared" si="90"/>
        <v>50</v>
      </c>
      <c r="AC122">
        <f t="shared" si="73"/>
        <v>50</v>
      </c>
      <c r="AD122">
        <f t="shared" si="74"/>
        <v>0</v>
      </c>
      <c r="AE122">
        <f t="shared" si="75"/>
        <v>0</v>
      </c>
      <c r="AF122">
        <f t="shared" si="76"/>
        <v>0</v>
      </c>
      <c r="AG122">
        <f t="shared" si="91"/>
        <v>0</v>
      </c>
      <c r="AH122">
        <f t="shared" si="77"/>
        <v>0</v>
      </c>
      <c r="AI122">
        <f t="shared" si="78"/>
        <v>0</v>
      </c>
      <c r="AJ122">
        <f t="shared" si="92"/>
        <v>0</v>
      </c>
      <c r="AK122">
        <v>50.01</v>
      </c>
      <c r="AL122">
        <v>50.01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1</v>
      </c>
      <c r="AW122">
        <v>1</v>
      </c>
      <c r="AZ122">
        <v>1</v>
      </c>
      <c r="BA122">
        <v>1</v>
      </c>
      <c r="BB122">
        <v>1</v>
      </c>
      <c r="BC122">
        <v>1</v>
      </c>
      <c r="BD122" t="s">
        <v>3</v>
      </c>
      <c r="BE122" t="s">
        <v>3</v>
      </c>
      <c r="BF122" t="s">
        <v>3</v>
      </c>
      <c r="BG122" t="s">
        <v>3</v>
      </c>
      <c r="BH122">
        <v>3</v>
      </c>
      <c r="BI122">
        <v>2</v>
      </c>
      <c r="BJ122" t="s">
        <v>344</v>
      </c>
      <c r="BM122">
        <v>500002</v>
      </c>
      <c r="BN122">
        <v>0</v>
      </c>
      <c r="BO122" t="s">
        <v>3</v>
      </c>
      <c r="BP122">
        <v>0</v>
      </c>
      <c r="BQ122">
        <v>12</v>
      </c>
      <c r="BR122">
        <v>0</v>
      </c>
      <c r="BS122">
        <v>1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</v>
      </c>
      <c r="BZ122">
        <v>0</v>
      </c>
      <c r="CA122">
        <v>0</v>
      </c>
      <c r="CE122">
        <v>0</v>
      </c>
      <c r="CF122">
        <v>0</v>
      </c>
      <c r="CG122">
        <v>0</v>
      </c>
      <c r="CM122">
        <v>0</v>
      </c>
      <c r="CN122" t="s">
        <v>3</v>
      </c>
      <c r="CO122">
        <v>0</v>
      </c>
      <c r="CP122">
        <f t="shared" si="93"/>
        <v>50</v>
      </c>
      <c r="CQ122">
        <f t="shared" si="94"/>
        <v>50</v>
      </c>
      <c r="CR122">
        <f t="shared" si="95"/>
        <v>0</v>
      </c>
      <c r="CS122">
        <f t="shared" si="96"/>
        <v>0</v>
      </c>
      <c r="CT122">
        <f t="shared" si="97"/>
        <v>0</v>
      </c>
      <c r="CU122">
        <f t="shared" si="98"/>
        <v>0</v>
      </c>
      <c r="CV122">
        <f t="shared" si="99"/>
        <v>0</v>
      </c>
      <c r="CW122">
        <f t="shared" si="100"/>
        <v>0</v>
      </c>
      <c r="CX122">
        <f t="shared" si="101"/>
        <v>0</v>
      </c>
      <c r="CY122">
        <f t="shared" si="102"/>
        <v>0</v>
      </c>
      <c r="CZ122">
        <f t="shared" si="103"/>
        <v>0</v>
      </c>
      <c r="DC122" t="s">
        <v>3</v>
      </c>
      <c r="DD122" t="s">
        <v>3</v>
      </c>
      <c r="DE122" t="s">
        <v>3</v>
      </c>
      <c r="DF122" t="s">
        <v>3</v>
      </c>
      <c r="DG122" t="s">
        <v>3</v>
      </c>
      <c r="DH122" t="s">
        <v>3</v>
      </c>
      <c r="DI122" t="s">
        <v>3</v>
      </c>
      <c r="DJ122" t="s">
        <v>3</v>
      </c>
      <c r="DK122" t="s">
        <v>3</v>
      </c>
      <c r="DL122" t="s">
        <v>3</v>
      </c>
      <c r="DM122" t="s">
        <v>3</v>
      </c>
      <c r="DN122">
        <v>0</v>
      </c>
      <c r="DO122">
        <v>0</v>
      </c>
      <c r="DP122">
        <v>1</v>
      </c>
      <c r="DQ122">
        <v>1</v>
      </c>
      <c r="DU122">
        <v>1010</v>
      </c>
      <c r="DV122" t="s">
        <v>119</v>
      </c>
      <c r="DW122" t="s">
        <v>119</v>
      </c>
      <c r="DX122">
        <v>1</v>
      </c>
      <c r="EE122">
        <v>48752149</v>
      </c>
      <c r="EF122">
        <v>12</v>
      </c>
      <c r="EG122" t="s">
        <v>113</v>
      </c>
      <c r="EH122">
        <v>0</v>
      </c>
      <c r="EI122" t="s">
        <v>3</v>
      </c>
      <c r="EJ122">
        <v>2</v>
      </c>
      <c r="EK122">
        <v>500002</v>
      </c>
      <c r="EL122" t="s">
        <v>114</v>
      </c>
      <c r="EM122" t="s">
        <v>115</v>
      </c>
      <c r="EO122" t="s">
        <v>3</v>
      </c>
      <c r="EQ122">
        <v>0</v>
      </c>
      <c r="ER122">
        <v>50.01</v>
      </c>
      <c r="ES122">
        <v>50.01</v>
      </c>
      <c r="ET122">
        <v>0</v>
      </c>
      <c r="EU122">
        <v>0</v>
      </c>
      <c r="EV122">
        <v>0</v>
      </c>
      <c r="EW122">
        <v>0</v>
      </c>
      <c r="EX122">
        <v>0</v>
      </c>
      <c r="EZ122">
        <v>5</v>
      </c>
      <c r="FC122">
        <v>1</v>
      </c>
      <c r="FD122">
        <v>18</v>
      </c>
      <c r="FF122">
        <v>483.03</v>
      </c>
      <c r="FQ122">
        <v>0</v>
      </c>
      <c r="FR122">
        <f t="shared" si="104"/>
        <v>0</v>
      </c>
      <c r="FS122">
        <v>0</v>
      </c>
      <c r="FX122">
        <v>0</v>
      </c>
      <c r="FY122">
        <v>0</v>
      </c>
      <c r="GA122" t="s">
        <v>345</v>
      </c>
      <c r="GD122">
        <v>1</v>
      </c>
      <c r="GF122">
        <v>1026929260</v>
      </c>
      <c r="GG122">
        <v>2</v>
      </c>
      <c r="GH122">
        <v>3</v>
      </c>
      <c r="GI122">
        <v>3</v>
      </c>
      <c r="GJ122">
        <v>0</v>
      </c>
      <c r="GK122">
        <v>0</v>
      </c>
      <c r="GL122">
        <f t="shared" si="105"/>
        <v>0</v>
      </c>
      <c r="GM122">
        <f t="shared" si="106"/>
        <v>50</v>
      </c>
      <c r="GN122">
        <f t="shared" si="107"/>
        <v>0</v>
      </c>
      <c r="GO122">
        <f t="shared" si="108"/>
        <v>50</v>
      </c>
      <c r="GP122">
        <f t="shared" si="109"/>
        <v>0</v>
      </c>
      <c r="GR122">
        <v>1</v>
      </c>
      <c r="GS122">
        <v>1</v>
      </c>
      <c r="GT122">
        <v>0</v>
      </c>
      <c r="GU122" t="s">
        <v>3</v>
      </c>
      <c r="GV122">
        <f t="shared" si="110"/>
        <v>0</v>
      </c>
      <c r="GW122">
        <v>1</v>
      </c>
      <c r="GX122">
        <f t="shared" si="111"/>
        <v>0</v>
      </c>
      <c r="HA122">
        <v>0</v>
      </c>
      <c r="HB122">
        <v>0</v>
      </c>
      <c r="HC122">
        <f t="shared" si="112"/>
        <v>0</v>
      </c>
      <c r="IK122">
        <v>0</v>
      </c>
    </row>
    <row r="123" spans="1:245" x14ac:dyDescent="0.2">
      <c r="A123">
        <v>18</v>
      </c>
      <c r="B123">
        <v>1</v>
      </c>
      <c r="C123">
        <v>163</v>
      </c>
      <c r="E123" t="s">
        <v>346</v>
      </c>
      <c r="F123" t="s">
        <v>347</v>
      </c>
      <c r="G123" t="s">
        <v>348</v>
      </c>
      <c r="H123" t="s">
        <v>119</v>
      </c>
      <c r="I123">
        <f>I117*J123</f>
        <v>1</v>
      </c>
      <c r="J123">
        <v>0.1111111111111111</v>
      </c>
      <c r="O123">
        <f t="shared" si="79"/>
        <v>27</v>
      </c>
      <c r="P123">
        <f t="shared" si="80"/>
        <v>27</v>
      </c>
      <c r="Q123">
        <f t="shared" si="81"/>
        <v>0</v>
      </c>
      <c r="R123">
        <f t="shared" si="82"/>
        <v>0</v>
      </c>
      <c r="S123">
        <f t="shared" si="83"/>
        <v>0</v>
      </c>
      <c r="T123">
        <f t="shared" si="84"/>
        <v>0</v>
      </c>
      <c r="U123">
        <f t="shared" si="85"/>
        <v>0</v>
      </c>
      <c r="V123">
        <f t="shared" si="86"/>
        <v>0</v>
      </c>
      <c r="W123">
        <f t="shared" si="87"/>
        <v>0</v>
      </c>
      <c r="X123">
        <f t="shared" si="88"/>
        <v>0</v>
      </c>
      <c r="Y123">
        <f t="shared" si="89"/>
        <v>0</v>
      </c>
      <c r="AA123">
        <v>50333811</v>
      </c>
      <c r="AB123">
        <f t="shared" si="90"/>
        <v>27.4</v>
      </c>
      <c r="AC123">
        <f t="shared" si="73"/>
        <v>27.4</v>
      </c>
      <c r="AD123">
        <f t="shared" si="74"/>
        <v>0</v>
      </c>
      <c r="AE123">
        <f t="shared" si="75"/>
        <v>0</v>
      </c>
      <c r="AF123">
        <f t="shared" si="76"/>
        <v>0</v>
      </c>
      <c r="AG123">
        <f t="shared" si="91"/>
        <v>0</v>
      </c>
      <c r="AH123">
        <f t="shared" si="77"/>
        <v>0</v>
      </c>
      <c r="AI123">
        <f t="shared" si="78"/>
        <v>0</v>
      </c>
      <c r="AJ123">
        <f t="shared" si="92"/>
        <v>0</v>
      </c>
      <c r="AK123">
        <v>27.43</v>
      </c>
      <c r="AL123">
        <v>27.43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1</v>
      </c>
      <c r="AW123">
        <v>1</v>
      </c>
      <c r="AZ123">
        <v>1</v>
      </c>
      <c r="BA123">
        <v>1</v>
      </c>
      <c r="BB123">
        <v>1</v>
      </c>
      <c r="BC123">
        <v>1</v>
      </c>
      <c r="BD123" t="s">
        <v>3</v>
      </c>
      <c r="BE123" t="s">
        <v>3</v>
      </c>
      <c r="BF123" t="s">
        <v>3</v>
      </c>
      <c r="BG123" t="s">
        <v>3</v>
      </c>
      <c r="BH123">
        <v>3</v>
      </c>
      <c r="BI123">
        <v>2</v>
      </c>
      <c r="BJ123" t="s">
        <v>349</v>
      </c>
      <c r="BM123">
        <v>500002</v>
      </c>
      <c r="BN123">
        <v>0</v>
      </c>
      <c r="BO123" t="s">
        <v>3</v>
      </c>
      <c r="BP123">
        <v>0</v>
      </c>
      <c r="BQ123">
        <v>12</v>
      </c>
      <c r="BR123">
        <v>0</v>
      </c>
      <c r="BS123">
        <v>1</v>
      </c>
      <c r="BT123">
        <v>1</v>
      </c>
      <c r="BU123">
        <v>1</v>
      </c>
      <c r="BV123">
        <v>1</v>
      </c>
      <c r="BW123">
        <v>1</v>
      </c>
      <c r="BX123">
        <v>1</v>
      </c>
      <c r="BY123" t="s">
        <v>3</v>
      </c>
      <c r="BZ123">
        <v>0</v>
      </c>
      <c r="CA123">
        <v>0</v>
      </c>
      <c r="CE123">
        <v>0</v>
      </c>
      <c r="CF123">
        <v>0</v>
      </c>
      <c r="CG123">
        <v>0</v>
      </c>
      <c r="CM123">
        <v>0</v>
      </c>
      <c r="CN123" t="s">
        <v>3</v>
      </c>
      <c r="CO123">
        <v>0</v>
      </c>
      <c r="CP123">
        <f t="shared" si="93"/>
        <v>27</v>
      </c>
      <c r="CQ123">
        <f t="shared" si="94"/>
        <v>27.4</v>
      </c>
      <c r="CR123">
        <f t="shared" si="95"/>
        <v>0</v>
      </c>
      <c r="CS123">
        <f t="shared" si="96"/>
        <v>0</v>
      </c>
      <c r="CT123">
        <f t="shared" si="97"/>
        <v>0</v>
      </c>
      <c r="CU123">
        <f t="shared" si="98"/>
        <v>0</v>
      </c>
      <c r="CV123">
        <f t="shared" si="99"/>
        <v>0</v>
      </c>
      <c r="CW123">
        <f t="shared" si="100"/>
        <v>0</v>
      </c>
      <c r="CX123">
        <f t="shared" si="101"/>
        <v>0</v>
      </c>
      <c r="CY123">
        <f t="shared" si="102"/>
        <v>0</v>
      </c>
      <c r="CZ123">
        <f t="shared" si="103"/>
        <v>0</v>
      </c>
      <c r="DC123" t="s">
        <v>3</v>
      </c>
      <c r="DD123" t="s">
        <v>3</v>
      </c>
      <c r="DE123" t="s">
        <v>3</v>
      </c>
      <c r="DF123" t="s">
        <v>3</v>
      </c>
      <c r="DG123" t="s">
        <v>3</v>
      </c>
      <c r="DH123" t="s">
        <v>3</v>
      </c>
      <c r="DI123" t="s">
        <v>3</v>
      </c>
      <c r="DJ123" t="s">
        <v>3</v>
      </c>
      <c r="DK123" t="s">
        <v>3</v>
      </c>
      <c r="DL123" t="s">
        <v>3</v>
      </c>
      <c r="DM123" t="s">
        <v>3</v>
      </c>
      <c r="DN123">
        <v>0</v>
      </c>
      <c r="DO123">
        <v>0</v>
      </c>
      <c r="DP123">
        <v>1</v>
      </c>
      <c r="DQ123">
        <v>1</v>
      </c>
      <c r="DU123">
        <v>1010</v>
      </c>
      <c r="DV123" t="s">
        <v>119</v>
      </c>
      <c r="DW123" t="s">
        <v>119</v>
      </c>
      <c r="DX123">
        <v>1</v>
      </c>
      <c r="EE123">
        <v>48752149</v>
      </c>
      <c r="EF123">
        <v>12</v>
      </c>
      <c r="EG123" t="s">
        <v>113</v>
      </c>
      <c r="EH123">
        <v>0</v>
      </c>
      <c r="EI123" t="s">
        <v>3</v>
      </c>
      <c r="EJ123">
        <v>2</v>
      </c>
      <c r="EK123">
        <v>500002</v>
      </c>
      <c r="EL123" t="s">
        <v>114</v>
      </c>
      <c r="EM123" t="s">
        <v>115</v>
      </c>
      <c r="EO123" t="s">
        <v>3</v>
      </c>
      <c r="EQ123">
        <v>0</v>
      </c>
      <c r="ER123">
        <v>27.43</v>
      </c>
      <c r="ES123">
        <v>27.43</v>
      </c>
      <c r="ET123">
        <v>0</v>
      </c>
      <c r="EU123">
        <v>0</v>
      </c>
      <c r="EV123">
        <v>0</v>
      </c>
      <c r="EW123">
        <v>0</v>
      </c>
      <c r="EX123">
        <v>0</v>
      </c>
      <c r="FQ123">
        <v>0</v>
      </c>
      <c r="FR123">
        <f t="shared" si="104"/>
        <v>0</v>
      </c>
      <c r="FS123">
        <v>0</v>
      </c>
      <c r="FX123">
        <v>0</v>
      </c>
      <c r="FY123">
        <v>0</v>
      </c>
      <c r="GA123" t="s">
        <v>3</v>
      </c>
      <c r="GD123">
        <v>1</v>
      </c>
      <c r="GF123">
        <v>-1496737900</v>
      </c>
      <c r="GG123">
        <v>2</v>
      </c>
      <c r="GH123">
        <v>1</v>
      </c>
      <c r="GI123">
        <v>-2</v>
      </c>
      <c r="GJ123">
        <v>0</v>
      </c>
      <c r="GK123">
        <v>0</v>
      </c>
      <c r="GL123">
        <f t="shared" si="105"/>
        <v>0</v>
      </c>
      <c r="GM123">
        <f t="shared" si="106"/>
        <v>27</v>
      </c>
      <c r="GN123">
        <f t="shared" si="107"/>
        <v>0</v>
      </c>
      <c r="GO123">
        <f t="shared" si="108"/>
        <v>27</v>
      </c>
      <c r="GP123">
        <f t="shared" si="109"/>
        <v>0</v>
      </c>
      <c r="GR123">
        <v>0</v>
      </c>
      <c r="GS123">
        <v>3</v>
      </c>
      <c r="GT123">
        <v>0</v>
      </c>
      <c r="GU123" t="s">
        <v>3</v>
      </c>
      <c r="GV123">
        <f t="shared" si="110"/>
        <v>0</v>
      </c>
      <c r="GW123">
        <v>1</v>
      </c>
      <c r="GX123">
        <f t="shared" si="111"/>
        <v>0</v>
      </c>
      <c r="HA123">
        <v>0</v>
      </c>
      <c r="HB123">
        <v>0</v>
      </c>
      <c r="HC123">
        <f t="shared" si="112"/>
        <v>0</v>
      </c>
      <c r="IK123">
        <v>0</v>
      </c>
    </row>
    <row r="124" spans="1:245" x14ac:dyDescent="0.2">
      <c r="A124">
        <v>18</v>
      </c>
      <c r="B124">
        <v>1</v>
      </c>
      <c r="C124">
        <v>164</v>
      </c>
      <c r="E124" t="s">
        <v>350</v>
      </c>
      <c r="F124" t="s">
        <v>351</v>
      </c>
      <c r="G124" t="s">
        <v>352</v>
      </c>
      <c r="H124" t="s">
        <v>119</v>
      </c>
      <c r="I124">
        <f>I117*J124</f>
        <v>1</v>
      </c>
      <c r="J124">
        <v>0.1111111111111111</v>
      </c>
      <c r="O124">
        <f t="shared" si="79"/>
        <v>322</v>
      </c>
      <c r="P124">
        <f t="shared" si="80"/>
        <v>322</v>
      </c>
      <c r="Q124">
        <f t="shared" si="81"/>
        <v>0</v>
      </c>
      <c r="R124">
        <f t="shared" si="82"/>
        <v>0</v>
      </c>
      <c r="S124">
        <f t="shared" si="83"/>
        <v>0</v>
      </c>
      <c r="T124">
        <f t="shared" si="84"/>
        <v>0</v>
      </c>
      <c r="U124">
        <f t="shared" si="85"/>
        <v>0</v>
      </c>
      <c r="V124">
        <f t="shared" si="86"/>
        <v>0</v>
      </c>
      <c r="W124">
        <f t="shared" si="87"/>
        <v>0</v>
      </c>
      <c r="X124">
        <f t="shared" si="88"/>
        <v>0</v>
      </c>
      <c r="Y124">
        <f t="shared" si="89"/>
        <v>0</v>
      </c>
      <c r="AA124">
        <v>50333811</v>
      </c>
      <c r="AB124">
        <f t="shared" si="90"/>
        <v>321.8</v>
      </c>
      <c r="AC124">
        <f t="shared" si="73"/>
        <v>321.8</v>
      </c>
      <c r="AD124">
        <f t="shared" si="74"/>
        <v>0</v>
      </c>
      <c r="AE124">
        <f t="shared" si="75"/>
        <v>0</v>
      </c>
      <c r="AF124">
        <f t="shared" si="76"/>
        <v>0</v>
      </c>
      <c r="AG124">
        <f t="shared" si="91"/>
        <v>0</v>
      </c>
      <c r="AH124">
        <f t="shared" si="77"/>
        <v>0</v>
      </c>
      <c r="AI124">
        <f t="shared" si="78"/>
        <v>0</v>
      </c>
      <c r="AJ124">
        <f t="shared" si="92"/>
        <v>0</v>
      </c>
      <c r="AK124">
        <v>321.77999999999997</v>
      </c>
      <c r="AL124">
        <v>321.77999999999997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1</v>
      </c>
      <c r="AW124">
        <v>1</v>
      </c>
      <c r="AZ124">
        <v>1</v>
      </c>
      <c r="BA124">
        <v>1</v>
      </c>
      <c r="BB124">
        <v>1</v>
      </c>
      <c r="BC124">
        <v>1</v>
      </c>
      <c r="BD124" t="s">
        <v>3</v>
      </c>
      <c r="BE124" t="s">
        <v>3</v>
      </c>
      <c r="BF124" t="s">
        <v>3</v>
      </c>
      <c r="BG124" t="s">
        <v>3</v>
      </c>
      <c r="BH124">
        <v>3</v>
      </c>
      <c r="BI124">
        <v>2</v>
      </c>
      <c r="BJ124" t="s">
        <v>353</v>
      </c>
      <c r="BM124">
        <v>500002</v>
      </c>
      <c r="BN124">
        <v>0</v>
      </c>
      <c r="BO124" t="s">
        <v>3</v>
      </c>
      <c r="BP124">
        <v>0</v>
      </c>
      <c r="BQ124">
        <v>12</v>
      </c>
      <c r="BR124">
        <v>0</v>
      </c>
      <c r="BS124">
        <v>1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3</v>
      </c>
      <c r="BZ124">
        <v>0</v>
      </c>
      <c r="CA124">
        <v>0</v>
      </c>
      <c r="CE124">
        <v>0</v>
      </c>
      <c r="CF124">
        <v>0</v>
      </c>
      <c r="CG124">
        <v>0</v>
      </c>
      <c r="CM124">
        <v>0</v>
      </c>
      <c r="CN124" t="s">
        <v>3</v>
      </c>
      <c r="CO124">
        <v>0</v>
      </c>
      <c r="CP124">
        <f t="shared" si="93"/>
        <v>322</v>
      </c>
      <c r="CQ124">
        <f t="shared" si="94"/>
        <v>321.8</v>
      </c>
      <c r="CR124">
        <f t="shared" si="95"/>
        <v>0</v>
      </c>
      <c r="CS124">
        <f t="shared" si="96"/>
        <v>0</v>
      </c>
      <c r="CT124">
        <f t="shared" si="97"/>
        <v>0</v>
      </c>
      <c r="CU124">
        <f t="shared" si="98"/>
        <v>0</v>
      </c>
      <c r="CV124">
        <f t="shared" si="99"/>
        <v>0</v>
      </c>
      <c r="CW124">
        <f t="shared" si="100"/>
        <v>0</v>
      </c>
      <c r="CX124">
        <f t="shared" si="101"/>
        <v>0</v>
      </c>
      <c r="CY124">
        <f t="shared" si="102"/>
        <v>0</v>
      </c>
      <c r="CZ124">
        <f t="shared" si="103"/>
        <v>0</v>
      </c>
      <c r="DC124" t="s">
        <v>3</v>
      </c>
      <c r="DD124" t="s">
        <v>3</v>
      </c>
      <c r="DE124" t="s">
        <v>3</v>
      </c>
      <c r="DF124" t="s">
        <v>3</v>
      </c>
      <c r="DG124" t="s">
        <v>3</v>
      </c>
      <c r="DH124" t="s">
        <v>3</v>
      </c>
      <c r="DI124" t="s">
        <v>3</v>
      </c>
      <c r="DJ124" t="s">
        <v>3</v>
      </c>
      <c r="DK124" t="s">
        <v>3</v>
      </c>
      <c r="DL124" t="s">
        <v>3</v>
      </c>
      <c r="DM124" t="s">
        <v>3</v>
      </c>
      <c r="DN124">
        <v>0</v>
      </c>
      <c r="DO124">
        <v>0</v>
      </c>
      <c r="DP124">
        <v>1</v>
      </c>
      <c r="DQ124">
        <v>1</v>
      </c>
      <c r="DU124">
        <v>1010</v>
      </c>
      <c r="DV124" t="s">
        <v>119</v>
      </c>
      <c r="DW124" t="s">
        <v>119</v>
      </c>
      <c r="DX124">
        <v>1</v>
      </c>
      <c r="EE124">
        <v>48752149</v>
      </c>
      <c r="EF124">
        <v>12</v>
      </c>
      <c r="EG124" t="s">
        <v>113</v>
      </c>
      <c r="EH124">
        <v>0</v>
      </c>
      <c r="EI124" t="s">
        <v>3</v>
      </c>
      <c r="EJ124">
        <v>2</v>
      </c>
      <c r="EK124">
        <v>500002</v>
      </c>
      <c r="EL124" t="s">
        <v>114</v>
      </c>
      <c r="EM124" t="s">
        <v>115</v>
      </c>
      <c r="EO124" t="s">
        <v>3</v>
      </c>
      <c r="EQ124">
        <v>0</v>
      </c>
      <c r="ER124">
        <v>321.77999999999997</v>
      </c>
      <c r="ES124">
        <v>321.77999999999997</v>
      </c>
      <c r="ET124">
        <v>0</v>
      </c>
      <c r="EU124">
        <v>0</v>
      </c>
      <c r="EV124">
        <v>0</v>
      </c>
      <c r="EW124">
        <v>0</v>
      </c>
      <c r="EX124">
        <v>0</v>
      </c>
      <c r="FQ124">
        <v>0</v>
      </c>
      <c r="FR124">
        <f t="shared" si="104"/>
        <v>0</v>
      </c>
      <c r="FS124">
        <v>0</v>
      </c>
      <c r="FX124">
        <v>0</v>
      </c>
      <c r="FY124">
        <v>0</v>
      </c>
      <c r="GA124" t="s">
        <v>3</v>
      </c>
      <c r="GD124">
        <v>1</v>
      </c>
      <c r="GF124">
        <v>-1460942240</v>
      </c>
      <c r="GG124">
        <v>2</v>
      </c>
      <c r="GH124">
        <v>1</v>
      </c>
      <c r="GI124">
        <v>-2</v>
      </c>
      <c r="GJ124">
        <v>0</v>
      </c>
      <c r="GK124">
        <v>0</v>
      </c>
      <c r="GL124">
        <f t="shared" si="105"/>
        <v>0</v>
      </c>
      <c r="GM124">
        <f t="shared" si="106"/>
        <v>322</v>
      </c>
      <c r="GN124">
        <f t="shared" si="107"/>
        <v>0</v>
      </c>
      <c r="GO124">
        <f t="shared" si="108"/>
        <v>322</v>
      </c>
      <c r="GP124">
        <f t="shared" si="109"/>
        <v>0</v>
      </c>
      <c r="GR124">
        <v>0</v>
      </c>
      <c r="GS124">
        <v>3</v>
      </c>
      <c r="GT124">
        <v>0</v>
      </c>
      <c r="GU124" t="s">
        <v>3</v>
      </c>
      <c r="GV124">
        <f t="shared" si="110"/>
        <v>0</v>
      </c>
      <c r="GW124">
        <v>1</v>
      </c>
      <c r="GX124">
        <f t="shared" si="111"/>
        <v>0</v>
      </c>
      <c r="HA124">
        <v>0</v>
      </c>
      <c r="HB124">
        <v>0</v>
      </c>
      <c r="HC124">
        <f t="shared" si="112"/>
        <v>0</v>
      </c>
      <c r="IK124">
        <v>0</v>
      </c>
    </row>
    <row r="125" spans="1:245" x14ac:dyDescent="0.2">
      <c r="A125">
        <v>17</v>
      </c>
      <c r="B125">
        <v>1</v>
      </c>
      <c r="C125">
        <f>ROW(SmtRes!A179)</f>
        <v>179</v>
      </c>
      <c r="D125">
        <f>ROW(EtalonRes!A156)</f>
        <v>156</v>
      </c>
      <c r="E125" t="s">
        <v>354</v>
      </c>
      <c r="F125" t="s">
        <v>355</v>
      </c>
      <c r="G125" t="s">
        <v>356</v>
      </c>
      <c r="H125" t="s">
        <v>357</v>
      </c>
      <c r="I125">
        <f>ROUND(1/100,4)</f>
        <v>0.01</v>
      </c>
      <c r="J125">
        <v>0</v>
      </c>
      <c r="O125">
        <f t="shared" si="79"/>
        <v>6</v>
      </c>
      <c r="P125">
        <f t="shared" si="80"/>
        <v>1</v>
      </c>
      <c r="Q125">
        <f t="shared" si="81"/>
        <v>0</v>
      </c>
      <c r="R125">
        <f t="shared" si="82"/>
        <v>0</v>
      </c>
      <c r="S125">
        <f t="shared" si="83"/>
        <v>5</v>
      </c>
      <c r="T125">
        <f t="shared" si="84"/>
        <v>0</v>
      </c>
      <c r="U125">
        <f t="shared" si="85"/>
        <v>0.60880000000000001</v>
      </c>
      <c r="V125">
        <f t="shared" si="86"/>
        <v>8.0000000000000004E-4</v>
      </c>
      <c r="W125">
        <f t="shared" si="87"/>
        <v>0</v>
      </c>
      <c r="X125">
        <f t="shared" si="88"/>
        <v>5</v>
      </c>
      <c r="Y125">
        <f t="shared" si="89"/>
        <v>3</v>
      </c>
      <c r="AA125">
        <v>50333811</v>
      </c>
      <c r="AB125">
        <f t="shared" si="90"/>
        <v>654.1</v>
      </c>
      <c r="AC125">
        <f t="shared" si="73"/>
        <v>121</v>
      </c>
      <c r="AD125">
        <f t="shared" si="74"/>
        <v>41.8</v>
      </c>
      <c r="AE125">
        <f t="shared" si="75"/>
        <v>1.1000000000000001</v>
      </c>
      <c r="AF125">
        <f t="shared" si="76"/>
        <v>491.3</v>
      </c>
      <c r="AG125">
        <f t="shared" si="91"/>
        <v>0</v>
      </c>
      <c r="AH125">
        <f t="shared" si="77"/>
        <v>60.88</v>
      </c>
      <c r="AI125">
        <f t="shared" si="78"/>
        <v>0.08</v>
      </c>
      <c r="AJ125">
        <f t="shared" si="92"/>
        <v>0</v>
      </c>
      <c r="AK125">
        <v>654.01</v>
      </c>
      <c r="AL125">
        <v>120.98</v>
      </c>
      <c r="AM125">
        <v>41.73</v>
      </c>
      <c r="AN125">
        <v>1.06</v>
      </c>
      <c r="AO125">
        <v>491.3</v>
      </c>
      <c r="AP125">
        <v>0</v>
      </c>
      <c r="AQ125">
        <v>60.88</v>
      </c>
      <c r="AR125">
        <v>0.08</v>
      </c>
      <c r="AS125">
        <v>0</v>
      </c>
      <c r="AT125">
        <v>95</v>
      </c>
      <c r="AU125">
        <v>65</v>
      </c>
      <c r="AV125">
        <v>1</v>
      </c>
      <c r="AW125">
        <v>1</v>
      </c>
      <c r="AZ125">
        <v>1</v>
      </c>
      <c r="BA125">
        <v>1</v>
      </c>
      <c r="BB125">
        <v>1</v>
      </c>
      <c r="BC125">
        <v>1</v>
      </c>
      <c r="BD125" t="s">
        <v>3</v>
      </c>
      <c r="BE125" t="s">
        <v>3</v>
      </c>
      <c r="BF125" t="s">
        <v>3</v>
      </c>
      <c r="BG125" t="s">
        <v>3</v>
      </c>
      <c r="BH125">
        <v>0</v>
      </c>
      <c r="BI125">
        <v>2</v>
      </c>
      <c r="BJ125" t="s">
        <v>358</v>
      </c>
      <c r="BM125">
        <v>108001</v>
      </c>
      <c r="BN125">
        <v>0</v>
      </c>
      <c r="BO125" t="s">
        <v>3</v>
      </c>
      <c r="BP125">
        <v>0</v>
      </c>
      <c r="BQ125">
        <v>3</v>
      </c>
      <c r="BR125">
        <v>0</v>
      </c>
      <c r="BS125">
        <v>1</v>
      </c>
      <c r="BT125">
        <v>1</v>
      </c>
      <c r="BU125">
        <v>1</v>
      </c>
      <c r="BV125">
        <v>1</v>
      </c>
      <c r="BW125">
        <v>1</v>
      </c>
      <c r="BX125">
        <v>1</v>
      </c>
      <c r="BY125" t="s">
        <v>3</v>
      </c>
      <c r="BZ125">
        <v>95</v>
      </c>
      <c r="CA125">
        <v>65</v>
      </c>
      <c r="CE125">
        <v>0</v>
      </c>
      <c r="CF125">
        <v>0</v>
      </c>
      <c r="CG125">
        <v>0</v>
      </c>
      <c r="CM125">
        <v>0</v>
      </c>
      <c r="CN125" t="s">
        <v>3</v>
      </c>
      <c r="CO125">
        <v>0</v>
      </c>
      <c r="CP125">
        <f t="shared" si="93"/>
        <v>6</v>
      </c>
      <c r="CQ125">
        <f t="shared" si="94"/>
        <v>121</v>
      </c>
      <c r="CR125">
        <f t="shared" si="95"/>
        <v>41.8</v>
      </c>
      <c r="CS125">
        <f t="shared" si="96"/>
        <v>1.1000000000000001</v>
      </c>
      <c r="CT125">
        <f t="shared" si="97"/>
        <v>491.3</v>
      </c>
      <c r="CU125">
        <f t="shared" si="98"/>
        <v>0</v>
      </c>
      <c r="CV125">
        <f t="shared" si="99"/>
        <v>60.88</v>
      </c>
      <c r="CW125">
        <f t="shared" si="100"/>
        <v>0.08</v>
      </c>
      <c r="CX125">
        <f t="shared" si="101"/>
        <v>0</v>
      </c>
      <c r="CY125">
        <f t="shared" si="102"/>
        <v>4.75</v>
      </c>
      <c r="CZ125">
        <f t="shared" si="103"/>
        <v>3.25</v>
      </c>
      <c r="DC125" t="s">
        <v>3</v>
      </c>
      <c r="DD125" t="s">
        <v>3</v>
      </c>
      <c r="DE125" t="s">
        <v>3</v>
      </c>
      <c r="DF125" t="s">
        <v>3</v>
      </c>
      <c r="DG125" t="s">
        <v>3</v>
      </c>
      <c r="DH125" t="s">
        <v>3</v>
      </c>
      <c r="DI125" t="s">
        <v>3</v>
      </c>
      <c r="DJ125" t="s">
        <v>3</v>
      </c>
      <c r="DK125" t="s">
        <v>3</v>
      </c>
      <c r="DL125" t="s">
        <v>3</v>
      </c>
      <c r="DM125" t="s">
        <v>3</v>
      </c>
      <c r="DN125">
        <v>0</v>
      </c>
      <c r="DO125">
        <v>0</v>
      </c>
      <c r="DP125">
        <v>1</v>
      </c>
      <c r="DQ125">
        <v>1</v>
      </c>
      <c r="DU125">
        <v>1010</v>
      </c>
      <c r="DV125" t="s">
        <v>357</v>
      </c>
      <c r="DW125" t="s">
        <v>357</v>
      </c>
      <c r="DX125">
        <v>100</v>
      </c>
      <c r="EE125">
        <v>48752098</v>
      </c>
      <c r="EF125">
        <v>3</v>
      </c>
      <c r="EG125" t="s">
        <v>161</v>
      </c>
      <c r="EH125">
        <v>0</v>
      </c>
      <c r="EI125" t="s">
        <v>3</v>
      </c>
      <c r="EJ125">
        <v>2</v>
      </c>
      <c r="EK125">
        <v>108001</v>
      </c>
      <c r="EL125" t="s">
        <v>162</v>
      </c>
      <c r="EM125" t="s">
        <v>163</v>
      </c>
      <c r="EO125" t="s">
        <v>3</v>
      </c>
      <c r="EQ125">
        <v>0</v>
      </c>
      <c r="ER125">
        <v>654.01</v>
      </c>
      <c r="ES125">
        <v>120.98</v>
      </c>
      <c r="ET125">
        <v>41.73</v>
      </c>
      <c r="EU125">
        <v>1.06</v>
      </c>
      <c r="EV125">
        <v>491.3</v>
      </c>
      <c r="EW125">
        <v>60.88</v>
      </c>
      <c r="EX125">
        <v>0.08</v>
      </c>
      <c r="EY125">
        <v>0</v>
      </c>
      <c r="FQ125">
        <v>0</v>
      </c>
      <c r="FR125">
        <f t="shared" si="104"/>
        <v>0</v>
      </c>
      <c r="FS125">
        <v>0</v>
      </c>
      <c r="FX125">
        <v>95</v>
      </c>
      <c r="FY125">
        <v>65</v>
      </c>
      <c r="GA125" t="s">
        <v>3</v>
      </c>
      <c r="GD125">
        <v>1</v>
      </c>
      <c r="GF125">
        <v>-908459617</v>
      </c>
      <c r="GG125">
        <v>2</v>
      </c>
      <c r="GH125">
        <v>1</v>
      </c>
      <c r="GI125">
        <v>-2</v>
      </c>
      <c r="GJ125">
        <v>0</v>
      </c>
      <c r="GK125">
        <v>0</v>
      </c>
      <c r="GL125">
        <f t="shared" si="105"/>
        <v>0</v>
      </c>
      <c r="GM125">
        <f t="shared" si="106"/>
        <v>14</v>
      </c>
      <c r="GN125">
        <f t="shared" si="107"/>
        <v>0</v>
      </c>
      <c r="GO125">
        <f t="shared" si="108"/>
        <v>14</v>
      </c>
      <c r="GP125">
        <f t="shared" si="109"/>
        <v>0</v>
      </c>
      <c r="GR125">
        <v>0</v>
      </c>
      <c r="GS125">
        <v>3</v>
      </c>
      <c r="GT125">
        <v>0</v>
      </c>
      <c r="GU125" t="s">
        <v>3</v>
      </c>
      <c r="GV125">
        <f t="shared" si="110"/>
        <v>0</v>
      </c>
      <c r="GW125">
        <v>1</v>
      </c>
      <c r="GX125">
        <f t="shared" si="111"/>
        <v>0</v>
      </c>
      <c r="HA125">
        <v>0</v>
      </c>
      <c r="HB125">
        <v>0</v>
      </c>
      <c r="HC125">
        <f t="shared" si="112"/>
        <v>0</v>
      </c>
      <c r="IK125">
        <v>0</v>
      </c>
    </row>
    <row r="126" spans="1:245" x14ac:dyDescent="0.2">
      <c r="A126">
        <v>18</v>
      </c>
      <c r="B126">
        <v>1</v>
      </c>
      <c r="C126">
        <v>179</v>
      </c>
      <c r="E126" t="s">
        <v>359</v>
      </c>
      <c r="F126" t="s">
        <v>248</v>
      </c>
      <c r="G126" t="s">
        <v>360</v>
      </c>
      <c r="H126" t="s">
        <v>250</v>
      </c>
      <c r="I126">
        <f>I125*J126</f>
        <v>1</v>
      </c>
      <c r="J126">
        <v>100</v>
      </c>
      <c r="O126">
        <f t="shared" si="79"/>
        <v>21</v>
      </c>
      <c r="P126">
        <f t="shared" si="80"/>
        <v>21</v>
      </c>
      <c r="Q126">
        <f t="shared" si="81"/>
        <v>0</v>
      </c>
      <c r="R126">
        <f t="shared" si="82"/>
        <v>0</v>
      </c>
      <c r="S126">
        <f t="shared" si="83"/>
        <v>0</v>
      </c>
      <c r="T126">
        <f t="shared" si="84"/>
        <v>0</v>
      </c>
      <c r="U126">
        <f t="shared" si="85"/>
        <v>0</v>
      </c>
      <c r="V126">
        <f t="shared" si="86"/>
        <v>0</v>
      </c>
      <c r="W126">
        <f t="shared" si="87"/>
        <v>0</v>
      </c>
      <c r="X126">
        <f t="shared" si="88"/>
        <v>0</v>
      </c>
      <c r="Y126">
        <f t="shared" si="89"/>
        <v>0</v>
      </c>
      <c r="AA126">
        <v>50333811</v>
      </c>
      <c r="AB126">
        <f t="shared" si="90"/>
        <v>21.4</v>
      </c>
      <c r="AC126">
        <f t="shared" si="73"/>
        <v>21.4</v>
      </c>
      <c r="AD126">
        <f t="shared" si="74"/>
        <v>0</v>
      </c>
      <c r="AE126">
        <f t="shared" si="75"/>
        <v>0</v>
      </c>
      <c r="AF126">
        <f t="shared" si="76"/>
        <v>0</v>
      </c>
      <c r="AG126">
        <f t="shared" si="91"/>
        <v>0</v>
      </c>
      <c r="AH126">
        <f t="shared" si="77"/>
        <v>0</v>
      </c>
      <c r="AI126">
        <f t="shared" si="78"/>
        <v>0</v>
      </c>
      <c r="AJ126">
        <f t="shared" si="92"/>
        <v>0</v>
      </c>
      <c r="AK126">
        <v>21.430000000000003</v>
      </c>
      <c r="AL126">
        <v>21.430000000000003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95</v>
      </c>
      <c r="AU126">
        <v>65</v>
      </c>
      <c r="AV126">
        <v>1</v>
      </c>
      <c r="AW126">
        <v>1</v>
      </c>
      <c r="AZ126">
        <v>1</v>
      </c>
      <c r="BA126">
        <v>1</v>
      </c>
      <c r="BB126">
        <v>1</v>
      </c>
      <c r="BC126">
        <v>1</v>
      </c>
      <c r="BD126" t="s">
        <v>3</v>
      </c>
      <c r="BE126" t="s">
        <v>3</v>
      </c>
      <c r="BF126" t="s">
        <v>3</v>
      </c>
      <c r="BG126" t="s">
        <v>3</v>
      </c>
      <c r="BH126">
        <v>3</v>
      </c>
      <c r="BI126">
        <v>2</v>
      </c>
      <c r="BJ126" t="s">
        <v>3</v>
      </c>
      <c r="BM126">
        <v>108001</v>
      </c>
      <c r="BN126">
        <v>0</v>
      </c>
      <c r="BO126" t="s">
        <v>3</v>
      </c>
      <c r="BP126">
        <v>0</v>
      </c>
      <c r="BQ126">
        <v>3</v>
      </c>
      <c r="BR126">
        <v>0</v>
      </c>
      <c r="BS126">
        <v>1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</v>
      </c>
      <c r="BZ126">
        <v>95</v>
      </c>
      <c r="CA126">
        <v>65</v>
      </c>
      <c r="CE126">
        <v>0</v>
      </c>
      <c r="CF126">
        <v>0</v>
      </c>
      <c r="CG126">
        <v>0</v>
      </c>
      <c r="CM126">
        <v>0</v>
      </c>
      <c r="CN126" t="s">
        <v>3</v>
      </c>
      <c r="CO126">
        <v>0</v>
      </c>
      <c r="CP126">
        <f t="shared" si="93"/>
        <v>21</v>
      </c>
      <c r="CQ126">
        <f t="shared" si="94"/>
        <v>21.4</v>
      </c>
      <c r="CR126">
        <f t="shared" si="95"/>
        <v>0</v>
      </c>
      <c r="CS126">
        <f t="shared" si="96"/>
        <v>0</v>
      </c>
      <c r="CT126">
        <f t="shared" si="97"/>
        <v>0</v>
      </c>
      <c r="CU126">
        <f t="shared" si="98"/>
        <v>0</v>
      </c>
      <c r="CV126">
        <f t="shared" si="99"/>
        <v>0</v>
      </c>
      <c r="CW126">
        <f t="shared" si="100"/>
        <v>0</v>
      </c>
      <c r="CX126">
        <f t="shared" si="101"/>
        <v>0</v>
      </c>
      <c r="CY126">
        <f t="shared" si="102"/>
        <v>0</v>
      </c>
      <c r="CZ126">
        <f t="shared" si="103"/>
        <v>0</v>
      </c>
      <c r="DC126" t="s">
        <v>3</v>
      </c>
      <c r="DD126" t="s">
        <v>3</v>
      </c>
      <c r="DE126" t="s">
        <v>3</v>
      </c>
      <c r="DF126" t="s">
        <v>3</v>
      </c>
      <c r="DG126" t="s">
        <v>3</v>
      </c>
      <c r="DH126" t="s">
        <v>3</v>
      </c>
      <c r="DI126" t="s">
        <v>3</v>
      </c>
      <c r="DJ126" t="s">
        <v>3</v>
      </c>
      <c r="DK126" t="s">
        <v>3</v>
      </c>
      <c r="DL126" t="s">
        <v>3</v>
      </c>
      <c r="DM126" t="s">
        <v>3</v>
      </c>
      <c r="DN126">
        <v>0</v>
      </c>
      <c r="DO126">
        <v>0</v>
      </c>
      <c r="DP126">
        <v>1</v>
      </c>
      <c r="DQ126">
        <v>1</v>
      </c>
      <c r="DU126">
        <v>1013</v>
      </c>
      <c r="DV126" t="s">
        <v>250</v>
      </c>
      <c r="DW126" t="s">
        <v>250</v>
      </c>
      <c r="DX126">
        <v>1</v>
      </c>
      <c r="EE126">
        <v>48752098</v>
      </c>
      <c r="EF126">
        <v>3</v>
      </c>
      <c r="EG126" t="s">
        <v>161</v>
      </c>
      <c r="EH126">
        <v>0</v>
      </c>
      <c r="EI126" t="s">
        <v>3</v>
      </c>
      <c r="EJ126">
        <v>2</v>
      </c>
      <c r="EK126">
        <v>108001</v>
      </c>
      <c r="EL126" t="s">
        <v>162</v>
      </c>
      <c r="EM126" t="s">
        <v>163</v>
      </c>
      <c r="EO126" t="s">
        <v>3</v>
      </c>
      <c r="EQ126">
        <v>0</v>
      </c>
      <c r="ER126">
        <v>21.430000000000003</v>
      </c>
      <c r="ES126">
        <v>21.430000000000003</v>
      </c>
      <c r="ET126">
        <v>0</v>
      </c>
      <c r="EU126">
        <v>0</v>
      </c>
      <c r="EV126">
        <v>0</v>
      </c>
      <c r="EW126">
        <v>0</v>
      </c>
      <c r="EX126">
        <v>0</v>
      </c>
      <c r="EZ126">
        <v>5</v>
      </c>
      <c r="FC126">
        <v>1</v>
      </c>
      <c r="FD126">
        <v>18</v>
      </c>
      <c r="FF126">
        <v>207</v>
      </c>
      <c r="FQ126">
        <v>0</v>
      </c>
      <c r="FR126">
        <f t="shared" si="104"/>
        <v>0</v>
      </c>
      <c r="FS126">
        <v>0</v>
      </c>
      <c r="FX126">
        <v>95</v>
      </c>
      <c r="FY126">
        <v>65</v>
      </c>
      <c r="GA126" t="s">
        <v>361</v>
      </c>
      <c r="GD126">
        <v>1</v>
      </c>
      <c r="GF126">
        <v>-288063453</v>
      </c>
      <c r="GG126">
        <v>2</v>
      </c>
      <c r="GH126">
        <v>3</v>
      </c>
      <c r="GI126">
        <v>3</v>
      </c>
      <c r="GJ126">
        <v>0</v>
      </c>
      <c r="GK126">
        <v>0</v>
      </c>
      <c r="GL126">
        <f t="shared" si="105"/>
        <v>0</v>
      </c>
      <c r="GM126">
        <f t="shared" si="106"/>
        <v>21</v>
      </c>
      <c r="GN126">
        <f t="shared" si="107"/>
        <v>0</v>
      </c>
      <c r="GO126">
        <f t="shared" si="108"/>
        <v>21</v>
      </c>
      <c r="GP126">
        <f t="shared" si="109"/>
        <v>0</v>
      </c>
      <c r="GR126">
        <v>1</v>
      </c>
      <c r="GS126">
        <v>1</v>
      </c>
      <c r="GT126">
        <v>0</v>
      </c>
      <c r="GU126" t="s">
        <v>3</v>
      </c>
      <c r="GV126">
        <f t="shared" si="110"/>
        <v>0</v>
      </c>
      <c r="GW126">
        <v>1</v>
      </c>
      <c r="GX126">
        <f t="shared" si="111"/>
        <v>0</v>
      </c>
      <c r="HA126">
        <v>0</v>
      </c>
      <c r="HB126">
        <v>0</v>
      </c>
      <c r="HC126">
        <f t="shared" si="112"/>
        <v>0</v>
      </c>
      <c r="IK126">
        <v>0</v>
      </c>
    </row>
    <row r="127" spans="1:245" x14ac:dyDescent="0.2">
      <c r="A127">
        <v>17</v>
      </c>
      <c r="B127">
        <v>1</v>
      </c>
      <c r="C127">
        <f>ROW(SmtRes!A183)</f>
        <v>183</v>
      </c>
      <c r="D127">
        <f>ROW(EtalonRes!A159)</f>
        <v>159</v>
      </c>
      <c r="E127" t="s">
        <v>362</v>
      </c>
      <c r="F127" t="s">
        <v>325</v>
      </c>
      <c r="G127" t="s">
        <v>326</v>
      </c>
      <c r="H127" t="s">
        <v>272</v>
      </c>
      <c r="I127">
        <f>ROUND(1,4)</f>
        <v>1</v>
      </c>
      <c r="J127">
        <v>0</v>
      </c>
      <c r="O127">
        <f t="shared" si="79"/>
        <v>9</v>
      </c>
      <c r="P127">
        <f t="shared" si="80"/>
        <v>0</v>
      </c>
      <c r="Q127">
        <f t="shared" si="81"/>
        <v>0</v>
      </c>
      <c r="R127">
        <f t="shared" si="82"/>
        <v>0</v>
      </c>
      <c r="S127">
        <f t="shared" si="83"/>
        <v>9</v>
      </c>
      <c r="T127">
        <f t="shared" si="84"/>
        <v>0</v>
      </c>
      <c r="U127">
        <f t="shared" si="85"/>
        <v>1.1200000000000001</v>
      </c>
      <c r="V127">
        <f t="shared" si="86"/>
        <v>0</v>
      </c>
      <c r="W127">
        <f t="shared" si="87"/>
        <v>0</v>
      </c>
      <c r="X127">
        <f t="shared" si="88"/>
        <v>9</v>
      </c>
      <c r="Y127">
        <f t="shared" si="89"/>
        <v>6</v>
      </c>
      <c r="AA127">
        <v>50333811</v>
      </c>
      <c r="AB127">
        <f t="shared" si="90"/>
        <v>9.4</v>
      </c>
      <c r="AC127">
        <f t="shared" si="73"/>
        <v>0.4</v>
      </c>
      <c r="AD127">
        <f t="shared" si="74"/>
        <v>0</v>
      </c>
      <c r="AE127">
        <f t="shared" si="75"/>
        <v>0</v>
      </c>
      <c r="AF127">
        <f t="shared" si="76"/>
        <v>9</v>
      </c>
      <c r="AG127">
        <f t="shared" si="91"/>
        <v>0</v>
      </c>
      <c r="AH127">
        <f t="shared" si="77"/>
        <v>1.1200000000000001</v>
      </c>
      <c r="AI127">
        <f t="shared" si="78"/>
        <v>0</v>
      </c>
      <c r="AJ127">
        <f t="shared" si="92"/>
        <v>0</v>
      </c>
      <c r="AK127">
        <v>9.4</v>
      </c>
      <c r="AL127">
        <v>0.36</v>
      </c>
      <c r="AM127">
        <v>0</v>
      </c>
      <c r="AN127">
        <v>0</v>
      </c>
      <c r="AO127">
        <v>9.0399999999999991</v>
      </c>
      <c r="AP127">
        <v>0</v>
      </c>
      <c r="AQ127">
        <v>1.1200000000000001</v>
      </c>
      <c r="AR127">
        <v>0</v>
      </c>
      <c r="AS127">
        <v>0</v>
      </c>
      <c r="AT127">
        <v>95</v>
      </c>
      <c r="AU127">
        <v>65</v>
      </c>
      <c r="AV127">
        <v>1</v>
      </c>
      <c r="AW127">
        <v>1</v>
      </c>
      <c r="AZ127">
        <v>1</v>
      </c>
      <c r="BA127">
        <v>1</v>
      </c>
      <c r="BB127">
        <v>1</v>
      </c>
      <c r="BC127">
        <v>1</v>
      </c>
      <c r="BD127" t="s">
        <v>3</v>
      </c>
      <c r="BE127" t="s">
        <v>3</v>
      </c>
      <c r="BF127" t="s">
        <v>3</v>
      </c>
      <c r="BG127" t="s">
        <v>3</v>
      </c>
      <c r="BH127">
        <v>0</v>
      </c>
      <c r="BI127">
        <v>2</v>
      </c>
      <c r="BJ127" t="s">
        <v>327</v>
      </c>
      <c r="BM127">
        <v>108001</v>
      </c>
      <c r="BN127">
        <v>0</v>
      </c>
      <c r="BO127" t="s">
        <v>3</v>
      </c>
      <c r="BP127">
        <v>0</v>
      </c>
      <c r="BQ127">
        <v>3</v>
      </c>
      <c r="BR127">
        <v>0</v>
      </c>
      <c r="BS127">
        <v>1</v>
      </c>
      <c r="BT127">
        <v>1</v>
      </c>
      <c r="BU127">
        <v>1</v>
      </c>
      <c r="BV127">
        <v>1</v>
      </c>
      <c r="BW127">
        <v>1</v>
      </c>
      <c r="BX127">
        <v>1</v>
      </c>
      <c r="BY127" t="s">
        <v>3</v>
      </c>
      <c r="BZ127">
        <v>95</v>
      </c>
      <c r="CA127">
        <v>65</v>
      </c>
      <c r="CE127">
        <v>0</v>
      </c>
      <c r="CF127">
        <v>0</v>
      </c>
      <c r="CG127">
        <v>0</v>
      </c>
      <c r="CM127">
        <v>0</v>
      </c>
      <c r="CN127" t="s">
        <v>3</v>
      </c>
      <c r="CO127">
        <v>0</v>
      </c>
      <c r="CP127">
        <f t="shared" si="93"/>
        <v>9</v>
      </c>
      <c r="CQ127">
        <f t="shared" si="94"/>
        <v>0.4</v>
      </c>
      <c r="CR127">
        <f t="shared" si="95"/>
        <v>0</v>
      </c>
      <c r="CS127">
        <f t="shared" si="96"/>
        <v>0</v>
      </c>
      <c r="CT127">
        <f t="shared" si="97"/>
        <v>9</v>
      </c>
      <c r="CU127">
        <f t="shared" si="98"/>
        <v>0</v>
      </c>
      <c r="CV127">
        <f t="shared" si="99"/>
        <v>1.1200000000000001</v>
      </c>
      <c r="CW127">
        <f t="shared" si="100"/>
        <v>0</v>
      </c>
      <c r="CX127">
        <f t="shared" si="101"/>
        <v>0</v>
      </c>
      <c r="CY127">
        <f t="shared" si="102"/>
        <v>8.5500000000000007</v>
      </c>
      <c r="CZ127">
        <f t="shared" si="103"/>
        <v>5.85</v>
      </c>
      <c r="DC127" t="s">
        <v>3</v>
      </c>
      <c r="DD127" t="s">
        <v>3</v>
      </c>
      <c r="DE127" t="s">
        <v>3</v>
      </c>
      <c r="DF127" t="s">
        <v>3</v>
      </c>
      <c r="DG127" t="s">
        <v>3</v>
      </c>
      <c r="DH127" t="s">
        <v>3</v>
      </c>
      <c r="DI127" t="s">
        <v>3</v>
      </c>
      <c r="DJ127" t="s">
        <v>3</v>
      </c>
      <c r="DK127" t="s">
        <v>3</v>
      </c>
      <c r="DL127" t="s">
        <v>3</v>
      </c>
      <c r="DM127" t="s">
        <v>3</v>
      </c>
      <c r="DN127">
        <v>0</v>
      </c>
      <c r="DO127">
        <v>0</v>
      </c>
      <c r="DP127">
        <v>1</v>
      </c>
      <c r="DQ127">
        <v>1</v>
      </c>
      <c r="DU127">
        <v>1013</v>
      </c>
      <c r="DV127" t="s">
        <v>272</v>
      </c>
      <c r="DW127" t="s">
        <v>272</v>
      </c>
      <c r="DX127">
        <v>1</v>
      </c>
      <c r="EE127">
        <v>48752098</v>
      </c>
      <c r="EF127">
        <v>3</v>
      </c>
      <c r="EG127" t="s">
        <v>161</v>
      </c>
      <c r="EH127">
        <v>0</v>
      </c>
      <c r="EI127" t="s">
        <v>3</v>
      </c>
      <c r="EJ127">
        <v>2</v>
      </c>
      <c r="EK127">
        <v>108001</v>
      </c>
      <c r="EL127" t="s">
        <v>162</v>
      </c>
      <c r="EM127" t="s">
        <v>163</v>
      </c>
      <c r="EO127" t="s">
        <v>3</v>
      </c>
      <c r="EQ127">
        <v>0</v>
      </c>
      <c r="ER127">
        <v>9.4</v>
      </c>
      <c r="ES127">
        <v>0.36</v>
      </c>
      <c r="ET127">
        <v>0</v>
      </c>
      <c r="EU127">
        <v>0</v>
      </c>
      <c r="EV127">
        <v>9.0399999999999991</v>
      </c>
      <c r="EW127">
        <v>1.1200000000000001</v>
      </c>
      <c r="EX127">
        <v>0</v>
      </c>
      <c r="EY127">
        <v>0</v>
      </c>
      <c r="FQ127">
        <v>0</v>
      </c>
      <c r="FR127">
        <f t="shared" si="104"/>
        <v>0</v>
      </c>
      <c r="FS127">
        <v>0</v>
      </c>
      <c r="FX127">
        <v>95</v>
      </c>
      <c r="FY127">
        <v>65</v>
      </c>
      <c r="GA127" t="s">
        <v>3</v>
      </c>
      <c r="GD127">
        <v>1</v>
      </c>
      <c r="GF127">
        <v>-2034541171</v>
      </c>
      <c r="GG127">
        <v>2</v>
      </c>
      <c r="GH127">
        <v>1</v>
      </c>
      <c r="GI127">
        <v>-2</v>
      </c>
      <c r="GJ127">
        <v>0</v>
      </c>
      <c r="GK127">
        <v>0</v>
      </c>
      <c r="GL127">
        <f t="shared" si="105"/>
        <v>0</v>
      </c>
      <c r="GM127">
        <f t="shared" si="106"/>
        <v>24</v>
      </c>
      <c r="GN127">
        <f t="shared" si="107"/>
        <v>0</v>
      </c>
      <c r="GO127">
        <f t="shared" si="108"/>
        <v>24</v>
      </c>
      <c r="GP127">
        <f t="shared" si="109"/>
        <v>0</v>
      </c>
      <c r="GR127">
        <v>0</v>
      </c>
      <c r="GS127">
        <v>3</v>
      </c>
      <c r="GT127">
        <v>0</v>
      </c>
      <c r="GU127" t="s">
        <v>3</v>
      </c>
      <c r="GV127">
        <f t="shared" si="110"/>
        <v>0</v>
      </c>
      <c r="GW127">
        <v>1</v>
      </c>
      <c r="GX127">
        <f t="shared" si="111"/>
        <v>0</v>
      </c>
      <c r="HA127">
        <v>0</v>
      </c>
      <c r="HB127">
        <v>0</v>
      </c>
      <c r="HC127">
        <f t="shared" si="112"/>
        <v>0</v>
      </c>
      <c r="IK127">
        <v>0</v>
      </c>
    </row>
    <row r="128" spans="1:245" x14ac:dyDescent="0.2">
      <c r="A128">
        <v>18</v>
      </c>
      <c r="B128">
        <v>1</v>
      </c>
      <c r="C128">
        <v>183</v>
      </c>
      <c r="E128" t="s">
        <v>363</v>
      </c>
      <c r="F128" t="s">
        <v>248</v>
      </c>
      <c r="G128" t="s">
        <v>364</v>
      </c>
      <c r="H128" t="s">
        <v>250</v>
      </c>
      <c r="I128">
        <f>I127*J128</f>
        <v>1</v>
      </c>
      <c r="J128">
        <v>1</v>
      </c>
      <c r="O128">
        <f t="shared" si="79"/>
        <v>144</v>
      </c>
      <c r="P128">
        <f t="shared" si="80"/>
        <v>144</v>
      </c>
      <c r="Q128">
        <f t="shared" si="81"/>
        <v>0</v>
      </c>
      <c r="R128">
        <f t="shared" si="82"/>
        <v>0</v>
      </c>
      <c r="S128">
        <f t="shared" si="83"/>
        <v>0</v>
      </c>
      <c r="T128">
        <f t="shared" si="84"/>
        <v>0</v>
      </c>
      <c r="U128">
        <f t="shared" si="85"/>
        <v>0</v>
      </c>
      <c r="V128">
        <f t="shared" si="86"/>
        <v>0</v>
      </c>
      <c r="W128">
        <f t="shared" si="87"/>
        <v>0</v>
      </c>
      <c r="X128">
        <f t="shared" si="88"/>
        <v>0</v>
      </c>
      <c r="Y128">
        <f t="shared" si="89"/>
        <v>0</v>
      </c>
      <c r="AA128">
        <v>50333811</v>
      </c>
      <c r="AB128">
        <f t="shared" si="90"/>
        <v>143.9</v>
      </c>
      <c r="AC128">
        <f t="shared" si="73"/>
        <v>143.9</v>
      </c>
      <c r="AD128">
        <f t="shared" si="74"/>
        <v>0</v>
      </c>
      <c r="AE128">
        <f t="shared" si="75"/>
        <v>0</v>
      </c>
      <c r="AF128">
        <f t="shared" si="76"/>
        <v>0</v>
      </c>
      <c r="AG128">
        <f t="shared" si="91"/>
        <v>0</v>
      </c>
      <c r="AH128">
        <f t="shared" si="77"/>
        <v>0</v>
      </c>
      <c r="AI128">
        <f t="shared" si="78"/>
        <v>0</v>
      </c>
      <c r="AJ128">
        <f t="shared" si="92"/>
        <v>0</v>
      </c>
      <c r="AK128">
        <v>143.93</v>
      </c>
      <c r="AL128">
        <v>143.93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95</v>
      </c>
      <c r="AU128">
        <v>65</v>
      </c>
      <c r="AV128">
        <v>1</v>
      </c>
      <c r="AW128">
        <v>1</v>
      </c>
      <c r="AZ128">
        <v>1</v>
      </c>
      <c r="BA128">
        <v>1</v>
      </c>
      <c r="BB128">
        <v>1</v>
      </c>
      <c r="BC128">
        <v>1</v>
      </c>
      <c r="BD128" t="s">
        <v>3</v>
      </c>
      <c r="BE128" t="s">
        <v>3</v>
      </c>
      <c r="BF128" t="s">
        <v>3</v>
      </c>
      <c r="BG128" t="s">
        <v>3</v>
      </c>
      <c r="BH128">
        <v>3</v>
      </c>
      <c r="BI128">
        <v>2</v>
      </c>
      <c r="BJ128" t="s">
        <v>3</v>
      </c>
      <c r="BM128">
        <v>108001</v>
      </c>
      <c r="BN128">
        <v>0</v>
      </c>
      <c r="BO128" t="s">
        <v>3</v>
      </c>
      <c r="BP128">
        <v>0</v>
      </c>
      <c r="BQ128">
        <v>3</v>
      </c>
      <c r="BR128">
        <v>0</v>
      </c>
      <c r="BS128">
        <v>1</v>
      </c>
      <c r="BT128">
        <v>1</v>
      </c>
      <c r="BU128">
        <v>1</v>
      </c>
      <c r="BV128">
        <v>1</v>
      </c>
      <c r="BW128">
        <v>1</v>
      </c>
      <c r="BX128">
        <v>1</v>
      </c>
      <c r="BY128" t="s">
        <v>3</v>
      </c>
      <c r="BZ128">
        <v>95</v>
      </c>
      <c r="CA128">
        <v>65</v>
      </c>
      <c r="CE128">
        <v>0</v>
      </c>
      <c r="CF128">
        <v>0</v>
      </c>
      <c r="CG128">
        <v>0</v>
      </c>
      <c r="CM128">
        <v>0</v>
      </c>
      <c r="CN128" t="s">
        <v>3</v>
      </c>
      <c r="CO128">
        <v>0</v>
      </c>
      <c r="CP128">
        <f t="shared" si="93"/>
        <v>144</v>
      </c>
      <c r="CQ128">
        <f t="shared" si="94"/>
        <v>143.9</v>
      </c>
      <c r="CR128">
        <f t="shared" si="95"/>
        <v>0</v>
      </c>
      <c r="CS128">
        <f t="shared" si="96"/>
        <v>0</v>
      </c>
      <c r="CT128">
        <f t="shared" si="97"/>
        <v>0</v>
      </c>
      <c r="CU128">
        <f t="shared" si="98"/>
        <v>0</v>
      </c>
      <c r="CV128">
        <f t="shared" si="99"/>
        <v>0</v>
      </c>
      <c r="CW128">
        <f t="shared" si="100"/>
        <v>0</v>
      </c>
      <c r="CX128">
        <f t="shared" si="101"/>
        <v>0</v>
      </c>
      <c r="CY128">
        <f t="shared" si="102"/>
        <v>0</v>
      </c>
      <c r="CZ128">
        <f t="shared" si="103"/>
        <v>0</v>
      </c>
      <c r="DC128" t="s">
        <v>3</v>
      </c>
      <c r="DD128" t="s">
        <v>3</v>
      </c>
      <c r="DE128" t="s">
        <v>3</v>
      </c>
      <c r="DF128" t="s">
        <v>3</v>
      </c>
      <c r="DG128" t="s">
        <v>3</v>
      </c>
      <c r="DH128" t="s">
        <v>3</v>
      </c>
      <c r="DI128" t="s">
        <v>3</v>
      </c>
      <c r="DJ128" t="s">
        <v>3</v>
      </c>
      <c r="DK128" t="s">
        <v>3</v>
      </c>
      <c r="DL128" t="s">
        <v>3</v>
      </c>
      <c r="DM128" t="s">
        <v>3</v>
      </c>
      <c r="DN128">
        <v>0</v>
      </c>
      <c r="DO128">
        <v>0</v>
      </c>
      <c r="DP128">
        <v>1</v>
      </c>
      <c r="DQ128">
        <v>1</v>
      </c>
      <c r="DU128">
        <v>1013</v>
      </c>
      <c r="DV128" t="s">
        <v>250</v>
      </c>
      <c r="DW128" t="s">
        <v>250</v>
      </c>
      <c r="DX128">
        <v>1</v>
      </c>
      <c r="EE128">
        <v>48752098</v>
      </c>
      <c r="EF128">
        <v>3</v>
      </c>
      <c r="EG128" t="s">
        <v>161</v>
      </c>
      <c r="EH128">
        <v>0</v>
      </c>
      <c r="EI128" t="s">
        <v>3</v>
      </c>
      <c r="EJ128">
        <v>2</v>
      </c>
      <c r="EK128">
        <v>108001</v>
      </c>
      <c r="EL128" t="s">
        <v>162</v>
      </c>
      <c r="EM128" t="s">
        <v>163</v>
      </c>
      <c r="EO128" t="s">
        <v>3</v>
      </c>
      <c r="EQ128">
        <v>0</v>
      </c>
      <c r="ER128">
        <v>143.93</v>
      </c>
      <c r="ES128">
        <v>143.93</v>
      </c>
      <c r="ET128">
        <v>0</v>
      </c>
      <c r="EU128">
        <v>0</v>
      </c>
      <c r="EV128">
        <v>0</v>
      </c>
      <c r="EW128">
        <v>0</v>
      </c>
      <c r="EX128">
        <v>0</v>
      </c>
      <c r="EZ128">
        <v>5</v>
      </c>
      <c r="FC128">
        <v>1</v>
      </c>
      <c r="FD128">
        <v>18</v>
      </c>
      <c r="FF128">
        <v>1390.2</v>
      </c>
      <c r="FQ128">
        <v>0</v>
      </c>
      <c r="FR128">
        <f t="shared" si="104"/>
        <v>0</v>
      </c>
      <c r="FS128">
        <v>0</v>
      </c>
      <c r="FX128">
        <v>95</v>
      </c>
      <c r="FY128">
        <v>65</v>
      </c>
      <c r="GA128" t="s">
        <v>365</v>
      </c>
      <c r="GD128">
        <v>1</v>
      </c>
      <c r="GF128">
        <v>-767710694</v>
      </c>
      <c r="GG128">
        <v>2</v>
      </c>
      <c r="GH128">
        <v>3</v>
      </c>
      <c r="GI128">
        <v>3</v>
      </c>
      <c r="GJ128">
        <v>0</v>
      </c>
      <c r="GK128">
        <v>0</v>
      </c>
      <c r="GL128">
        <f t="shared" si="105"/>
        <v>0</v>
      </c>
      <c r="GM128">
        <f t="shared" si="106"/>
        <v>144</v>
      </c>
      <c r="GN128">
        <f t="shared" si="107"/>
        <v>0</v>
      </c>
      <c r="GO128">
        <f t="shared" si="108"/>
        <v>144</v>
      </c>
      <c r="GP128">
        <f t="shared" si="109"/>
        <v>0</v>
      </c>
      <c r="GR128">
        <v>1</v>
      </c>
      <c r="GS128">
        <v>1</v>
      </c>
      <c r="GT128">
        <v>0</v>
      </c>
      <c r="GU128" t="s">
        <v>3</v>
      </c>
      <c r="GV128">
        <f t="shared" si="110"/>
        <v>0</v>
      </c>
      <c r="GW128">
        <v>1</v>
      </c>
      <c r="GX128">
        <f t="shared" si="111"/>
        <v>0</v>
      </c>
      <c r="HA128">
        <v>0</v>
      </c>
      <c r="HB128">
        <v>0</v>
      </c>
      <c r="HC128">
        <f t="shared" si="112"/>
        <v>0</v>
      </c>
      <c r="IK128">
        <v>0</v>
      </c>
    </row>
    <row r="129" spans="1:245" x14ac:dyDescent="0.2">
      <c r="A129">
        <v>17</v>
      </c>
      <c r="B129">
        <v>1</v>
      </c>
      <c r="C129">
        <f>ROW(SmtRes!A189)</f>
        <v>189</v>
      </c>
      <c r="D129">
        <f>ROW(EtalonRes!A164)</f>
        <v>164</v>
      </c>
      <c r="E129" t="s">
        <v>366</v>
      </c>
      <c r="F129" t="s">
        <v>367</v>
      </c>
      <c r="G129" t="s">
        <v>368</v>
      </c>
      <c r="H129" t="s">
        <v>369</v>
      </c>
      <c r="I129">
        <f>ROUND((5+8)/10,4)</f>
        <v>1.3</v>
      </c>
      <c r="J129">
        <v>0</v>
      </c>
      <c r="O129">
        <f t="shared" si="79"/>
        <v>38</v>
      </c>
      <c r="P129">
        <f t="shared" si="80"/>
        <v>2</v>
      </c>
      <c r="Q129">
        <f t="shared" si="81"/>
        <v>20</v>
      </c>
      <c r="R129">
        <f t="shared" si="82"/>
        <v>0</v>
      </c>
      <c r="S129">
        <f t="shared" si="83"/>
        <v>16</v>
      </c>
      <c r="T129">
        <f t="shared" si="84"/>
        <v>0</v>
      </c>
      <c r="U129">
        <f t="shared" si="85"/>
        <v>2.3400000000000003</v>
      </c>
      <c r="V129">
        <f t="shared" si="86"/>
        <v>0</v>
      </c>
      <c r="W129">
        <f t="shared" si="87"/>
        <v>0</v>
      </c>
      <c r="X129">
        <f t="shared" si="88"/>
        <v>17</v>
      </c>
      <c r="Y129">
        <f t="shared" si="89"/>
        <v>8</v>
      </c>
      <c r="AA129">
        <v>50333811</v>
      </c>
      <c r="AB129">
        <f t="shared" si="90"/>
        <v>29.3</v>
      </c>
      <c r="AC129">
        <f t="shared" si="73"/>
        <v>1.2</v>
      </c>
      <c r="AD129">
        <f t="shared" si="74"/>
        <v>15.7</v>
      </c>
      <c r="AE129">
        <f t="shared" si="75"/>
        <v>0</v>
      </c>
      <c r="AF129">
        <f t="shared" si="76"/>
        <v>12.4</v>
      </c>
      <c r="AG129">
        <f t="shared" si="91"/>
        <v>0</v>
      </c>
      <c r="AH129">
        <f t="shared" si="77"/>
        <v>1.8</v>
      </c>
      <c r="AI129">
        <f t="shared" si="78"/>
        <v>0</v>
      </c>
      <c r="AJ129">
        <f t="shared" si="92"/>
        <v>0</v>
      </c>
      <c r="AK129">
        <v>29.28</v>
      </c>
      <c r="AL129">
        <v>1.24</v>
      </c>
      <c r="AM129">
        <v>15.66</v>
      </c>
      <c r="AN129">
        <v>0</v>
      </c>
      <c r="AO129">
        <v>12.38</v>
      </c>
      <c r="AP129">
        <v>0</v>
      </c>
      <c r="AQ129">
        <v>1.8</v>
      </c>
      <c r="AR129">
        <v>0</v>
      </c>
      <c r="AS129">
        <v>0</v>
      </c>
      <c r="AT129">
        <v>105</v>
      </c>
      <c r="AU129">
        <v>51</v>
      </c>
      <c r="AV129">
        <v>1</v>
      </c>
      <c r="AW129">
        <v>1</v>
      </c>
      <c r="AZ129">
        <v>1</v>
      </c>
      <c r="BA129">
        <v>1</v>
      </c>
      <c r="BB129">
        <v>1</v>
      </c>
      <c r="BC129">
        <v>1</v>
      </c>
      <c r="BD129" t="s">
        <v>3</v>
      </c>
      <c r="BE129" t="s">
        <v>3</v>
      </c>
      <c r="BF129" t="s">
        <v>3</v>
      </c>
      <c r="BG129" t="s">
        <v>3</v>
      </c>
      <c r="BH129">
        <v>0</v>
      </c>
      <c r="BI129">
        <v>1</v>
      </c>
      <c r="BJ129" t="s">
        <v>370</v>
      </c>
      <c r="BM129">
        <v>33001</v>
      </c>
      <c r="BN129">
        <v>0</v>
      </c>
      <c r="BO129" t="s">
        <v>3</v>
      </c>
      <c r="BP129">
        <v>0</v>
      </c>
      <c r="BQ129">
        <v>2</v>
      </c>
      <c r="BR129">
        <v>0</v>
      </c>
      <c r="BS129">
        <v>1</v>
      </c>
      <c r="BT129">
        <v>1</v>
      </c>
      <c r="BU129">
        <v>1</v>
      </c>
      <c r="BV129">
        <v>1</v>
      </c>
      <c r="BW129">
        <v>1</v>
      </c>
      <c r="BX129">
        <v>1</v>
      </c>
      <c r="BY129" t="s">
        <v>3</v>
      </c>
      <c r="BZ129">
        <v>105</v>
      </c>
      <c r="CA129">
        <v>60</v>
      </c>
      <c r="CE129">
        <v>0</v>
      </c>
      <c r="CF129">
        <v>0</v>
      </c>
      <c r="CG129">
        <v>0</v>
      </c>
      <c r="CM129">
        <v>0</v>
      </c>
      <c r="CN129" t="s">
        <v>3</v>
      </c>
      <c r="CO129">
        <v>0</v>
      </c>
      <c r="CP129">
        <f t="shared" si="93"/>
        <v>38</v>
      </c>
      <c r="CQ129">
        <f t="shared" si="94"/>
        <v>1.2</v>
      </c>
      <c r="CR129">
        <f t="shared" si="95"/>
        <v>15.7</v>
      </c>
      <c r="CS129">
        <f t="shared" si="96"/>
        <v>0</v>
      </c>
      <c r="CT129">
        <f t="shared" si="97"/>
        <v>12.4</v>
      </c>
      <c r="CU129">
        <f t="shared" si="98"/>
        <v>0</v>
      </c>
      <c r="CV129">
        <f t="shared" si="99"/>
        <v>1.8</v>
      </c>
      <c r="CW129">
        <f t="shared" si="100"/>
        <v>0</v>
      </c>
      <c r="CX129">
        <f t="shared" si="101"/>
        <v>0</v>
      </c>
      <c r="CY129">
        <f t="shared" si="102"/>
        <v>16.8</v>
      </c>
      <c r="CZ129">
        <f t="shared" si="103"/>
        <v>8.16</v>
      </c>
      <c r="DC129" t="s">
        <v>3</v>
      </c>
      <c r="DD129" t="s">
        <v>3</v>
      </c>
      <c r="DE129" t="s">
        <v>3</v>
      </c>
      <c r="DF129" t="s">
        <v>3</v>
      </c>
      <c r="DG129" t="s">
        <v>3</v>
      </c>
      <c r="DH129" t="s">
        <v>3</v>
      </c>
      <c r="DI129" t="s">
        <v>3</v>
      </c>
      <c r="DJ129" t="s">
        <v>3</v>
      </c>
      <c r="DK129" t="s">
        <v>3</v>
      </c>
      <c r="DL129" t="s">
        <v>3</v>
      </c>
      <c r="DM129" t="s">
        <v>3</v>
      </c>
      <c r="DN129">
        <v>0</v>
      </c>
      <c r="DO129">
        <v>0</v>
      </c>
      <c r="DP129">
        <v>1</v>
      </c>
      <c r="DQ129">
        <v>1</v>
      </c>
      <c r="DU129">
        <v>1013</v>
      </c>
      <c r="DV129" t="s">
        <v>369</v>
      </c>
      <c r="DW129" t="s">
        <v>369</v>
      </c>
      <c r="DX129">
        <v>1</v>
      </c>
      <c r="EE129">
        <v>48752270</v>
      </c>
      <c r="EF129">
        <v>2</v>
      </c>
      <c r="EG129" t="s">
        <v>22</v>
      </c>
      <c r="EH129">
        <v>0</v>
      </c>
      <c r="EI129" t="s">
        <v>3</v>
      </c>
      <c r="EJ129">
        <v>1</v>
      </c>
      <c r="EK129">
        <v>33001</v>
      </c>
      <c r="EL129" t="s">
        <v>23</v>
      </c>
      <c r="EM129" t="s">
        <v>24</v>
      </c>
      <c r="EO129" t="s">
        <v>3</v>
      </c>
      <c r="EQ129">
        <v>0</v>
      </c>
      <c r="ER129">
        <v>29.28</v>
      </c>
      <c r="ES129">
        <v>1.24</v>
      </c>
      <c r="ET129">
        <v>15.66</v>
      </c>
      <c r="EU129">
        <v>0</v>
      </c>
      <c r="EV129">
        <v>12.38</v>
      </c>
      <c r="EW129">
        <v>1.8</v>
      </c>
      <c r="EX129">
        <v>0</v>
      </c>
      <c r="EY129">
        <v>0</v>
      </c>
      <c r="FQ129">
        <v>0</v>
      </c>
      <c r="FR129">
        <f t="shared" si="104"/>
        <v>0</v>
      </c>
      <c r="FS129">
        <v>0</v>
      </c>
      <c r="FU129" t="s">
        <v>25</v>
      </c>
      <c r="FX129">
        <v>105</v>
      </c>
      <c r="FY129">
        <v>51</v>
      </c>
      <c r="GA129" t="s">
        <v>3</v>
      </c>
      <c r="GD129">
        <v>1</v>
      </c>
      <c r="GF129">
        <v>862708909</v>
      </c>
      <c r="GG129">
        <v>2</v>
      </c>
      <c r="GH129">
        <v>1</v>
      </c>
      <c r="GI129">
        <v>-2</v>
      </c>
      <c r="GJ129">
        <v>0</v>
      </c>
      <c r="GK129">
        <v>0</v>
      </c>
      <c r="GL129">
        <f t="shared" si="105"/>
        <v>0</v>
      </c>
      <c r="GM129">
        <f t="shared" si="106"/>
        <v>63</v>
      </c>
      <c r="GN129">
        <f t="shared" si="107"/>
        <v>63</v>
      </c>
      <c r="GO129">
        <f t="shared" si="108"/>
        <v>0</v>
      </c>
      <c r="GP129">
        <f t="shared" si="109"/>
        <v>0</v>
      </c>
      <c r="GR129">
        <v>0</v>
      </c>
      <c r="GS129">
        <v>3</v>
      </c>
      <c r="GT129">
        <v>0</v>
      </c>
      <c r="GU129" t="s">
        <v>3</v>
      </c>
      <c r="GV129">
        <f t="shared" si="110"/>
        <v>0</v>
      </c>
      <c r="GW129">
        <v>1</v>
      </c>
      <c r="GX129">
        <f t="shared" si="111"/>
        <v>0</v>
      </c>
      <c r="HA129">
        <v>0</v>
      </c>
      <c r="HB129">
        <v>0</v>
      </c>
      <c r="HC129">
        <f t="shared" si="112"/>
        <v>0</v>
      </c>
      <c r="IK129">
        <v>0</v>
      </c>
    </row>
    <row r="130" spans="1:245" x14ac:dyDescent="0.2">
      <c r="A130">
        <v>18</v>
      </c>
      <c r="B130">
        <v>1</v>
      </c>
      <c r="C130">
        <v>188</v>
      </c>
      <c r="E130" t="s">
        <v>371</v>
      </c>
      <c r="F130" t="s">
        <v>372</v>
      </c>
      <c r="G130" t="s">
        <v>373</v>
      </c>
      <c r="H130" t="s">
        <v>240</v>
      </c>
      <c r="I130">
        <f>I129*J130</f>
        <v>3.0799999999999998E-3</v>
      </c>
      <c r="J130">
        <v>2.3692307692307689E-3</v>
      </c>
      <c r="O130">
        <f t="shared" si="79"/>
        <v>15</v>
      </c>
      <c r="P130">
        <f t="shared" si="80"/>
        <v>15</v>
      </c>
      <c r="Q130">
        <f t="shared" si="81"/>
        <v>0</v>
      </c>
      <c r="R130">
        <f t="shared" si="82"/>
        <v>0</v>
      </c>
      <c r="S130">
        <f t="shared" si="83"/>
        <v>0</v>
      </c>
      <c r="T130">
        <f t="shared" si="84"/>
        <v>0</v>
      </c>
      <c r="U130">
        <f t="shared" si="85"/>
        <v>0</v>
      </c>
      <c r="V130">
        <f t="shared" si="86"/>
        <v>0</v>
      </c>
      <c r="W130">
        <f t="shared" si="87"/>
        <v>0</v>
      </c>
      <c r="X130">
        <f t="shared" si="88"/>
        <v>0</v>
      </c>
      <c r="Y130">
        <f t="shared" si="89"/>
        <v>0</v>
      </c>
      <c r="AA130">
        <v>50333811</v>
      </c>
      <c r="AB130">
        <f t="shared" si="90"/>
        <v>4846</v>
      </c>
      <c r="AC130">
        <f t="shared" si="73"/>
        <v>4846</v>
      </c>
      <c r="AD130">
        <f t="shared" si="74"/>
        <v>0</v>
      </c>
      <c r="AE130">
        <f t="shared" si="75"/>
        <v>0</v>
      </c>
      <c r="AF130">
        <f t="shared" si="76"/>
        <v>0</v>
      </c>
      <c r="AG130">
        <f t="shared" si="91"/>
        <v>0</v>
      </c>
      <c r="AH130">
        <f t="shared" si="77"/>
        <v>0</v>
      </c>
      <c r="AI130">
        <f t="shared" si="78"/>
        <v>0</v>
      </c>
      <c r="AJ130">
        <f t="shared" si="92"/>
        <v>0</v>
      </c>
      <c r="AK130">
        <v>4845.96</v>
      </c>
      <c r="AL130">
        <v>4845.96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1</v>
      </c>
      <c r="AW130">
        <v>1</v>
      </c>
      <c r="AZ130">
        <v>1</v>
      </c>
      <c r="BA130">
        <v>1</v>
      </c>
      <c r="BB130">
        <v>1</v>
      </c>
      <c r="BC130">
        <v>1</v>
      </c>
      <c r="BD130" t="s">
        <v>3</v>
      </c>
      <c r="BE130" t="s">
        <v>3</v>
      </c>
      <c r="BF130" t="s">
        <v>3</v>
      </c>
      <c r="BG130" t="s">
        <v>3</v>
      </c>
      <c r="BH130">
        <v>3</v>
      </c>
      <c r="BI130">
        <v>1</v>
      </c>
      <c r="BJ130" t="s">
        <v>374</v>
      </c>
      <c r="BM130">
        <v>500001</v>
      </c>
      <c r="BN130">
        <v>0</v>
      </c>
      <c r="BO130" t="s">
        <v>3</v>
      </c>
      <c r="BP130">
        <v>0</v>
      </c>
      <c r="BQ130">
        <v>8</v>
      </c>
      <c r="BR130">
        <v>0</v>
      </c>
      <c r="BS130">
        <v>1</v>
      </c>
      <c r="BT130">
        <v>1</v>
      </c>
      <c r="BU130">
        <v>1</v>
      </c>
      <c r="BV130">
        <v>1</v>
      </c>
      <c r="BW130">
        <v>1</v>
      </c>
      <c r="BX130">
        <v>1</v>
      </c>
      <c r="BY130" t="s">
        <v>3</v>
      </c>
      <c r="BZ130">
        <v>0</v>
      </c>
      <c r="CA130">
        <v>0</v>
      </c>
      <c r="CE130">
        <v>0</v>
      </c>
      <c r="CF130">
        <v>0</v>
      </c>
      <c r="CG130">
        <v>0</v>
      </c>
      <c r="CM130">
        <v>0</v>
      </c>
      <c r="CN130" t="s">
        <v>3</v>
      </c>
      <c r="CO130">
        <v>0</v>
      </c>
      <c r="CP130">
        <f t="shared" si="93"/>
        <v>15</v>
      </c>
      <c r="CQ130">
        <f t="shared" si="94"/>
        <v>4846</v>
      </c>
      <c r="CR130">
        <f t="shared" si="95"/>
        <v>0</v>
      </c>
      <c r="CS130">
        <f t="shared" si="96"/>
        <v>0</v>
      </c>
      <c r="CT130">
        <f t="shared" si="97"/>
        <v>0</v>
      </c>
      <c r="CU130">
        <f t="shared" si="98"/>
        <v>0</v>
      </c>
      <c r="CV130">
        <f t="shared" si="99"/>
        <v>0</v>
      </c>
      <c r="CW130">
        <f t="shared" si="100"/>
        <v>0</v>
      </c>
      <c r="CX130">
        <f t="shared" si="101"/>
        <v>0</v>
      </c>
      <c r="CY130">
        <f t="shared" si="102"/>
        <v>0</v>
      </c>
      <c r="CZ130">
        <f t="shared" si="103"/>
        <v>0</v>
      </c>
      <c r="DC130" t="s">
        <v>3</v>
      </c>
      <c r="DD130" t="s">
        <v>3</v>
      </c>
      <c r="DE130" t="s">
        <v>3</v>
      </c>
      <c r="DF130" t="s">
        <v>3</v>
      </c>
      <c r="DG130" t="s">
        <v>3</v>
      </c>
      <c r="DH130" t="s">
        <v>3</v>
      </c>
      <c r="DI130" t="s">
        <v>3</v>
      </c>
      <c r="DJ130" t="s">
        <v>3</v>
      </c>
      <c r="DK130" t="s">
        <v>3</v>
      </c>
      <c r="DL130" t="s">
        <v>3</v>
      </c>
      <c r="DM130" t="s">
        <v>3</v>
      </c>
      <c r="DN130">
        <v>0</v>
      </c>
      <c r="DO130">
        <v>0</v>
      </c>
      <c r="DP130">
        <v>1</v>
      </c>
      <c r="DQ130">
        <v>1</v>
      </c>
      <c r="DU130">
        <v>1009</v>
      </c>
      <c r="DV130" t="s">
        <v>240</v>
      </c>
      <c r="DW130" t="s">
        <v>240</v>
      </c>
      <c r="DX130">
        <v>1000</v>
      </c>
      <c r="EE130">
        <v>48752148</v>
      </c>
      <c r="EF130">
        <v>8</v>
      </c>
      <c r="EG130" t="s">
        <v>121</v>
      </c>
      <c r="EH130">
        <v>0</v>
      </c>
      <c r="EI130" t="s">
        <v>3</v>
      </c>
      <c r="EJ130">
        <v>1</v>
      </c>
      <c r="EK130">
        <v>500001</v>
      </c>
      <c r="EL130" t="s">
        <v>122</v>
      </c>
      <c r="EM130" t="s">
        <v>123</v>
      </c>
      <c r="EO130" t="s">
        <v>3</v>
      </c>
      <c r="EQ130">
        <v>0</v>
      </c>
      <c r="ER130">
        <v>4845.96</v>
      </c>
      <c r="ES130">
        <v>4845.96</v>
      </c>
      <c r="ET130">
        <v>0</v>
      </c>
      <c r="EU130">
        <v>0</v>
      </c>
      <c r="EV130">
        <v>0</v>
      </c>
      <c r="EW130">
        <v>0</v>
      </c>
      <c r="EX130">
        <v>0</v>
      </c>
      <c r="FQ130">
        <v>0</v>
      </c>
      <c r="FR130">
        <f t="shared" si="104"/>
        <v>0</v>
      </c>
      <c r="FS130">
        <v>0</v>
      </c>
      <c r="FX130">
        <v>0</v>
      </c>
      <c r="FY130">
        <v>0</v>
      </c>
      <c r="GA130" t="s">
        <v>3</v>
      </c>
      <c r="GD130">
        <v>1</v>
      </c>
      <c r="GF130">
        <v>1128874081</v>
      </c>
      <c r="GG130">
        <v>2</v>
      </c>
      <c r="GH130">
        <v>1</v>
      </c>
      <c r="GI130">
        <v>-2</v>
      </c>
      <c r="GJ130">
        <v>0</v>
      </c>
      <c r="GK130">
        <v>0</v>
      </c>
      <c r="GL130">
        <f t="shared" si="105"/>
        <v>0</v>
      </c>
      <c r="GM130">
        <f t="shared" si="106"/>
        <v>15</v>
      </c>
      <c r="GN130">
        <f t="shared" si="107"/>
        <v>15</v>
      </c>
      <c r="GO130">
        <f t="shared" si="108"/>
        <v>0</v>
      </c>
      <c r="GP130">
        <f t="shared" si="109"/>
        <v>0</v>
      </c>
      <c r="GR130">
        <v>0</v>
      </c>
      <c r="GS130">
        <v>3</v>
      </c>
      <c r="GT130">
        <v>0</v>
      </c>
      <c r="GU130" t="s">
        <v>3</v>
      </c>
      <c r="GV130">
        <f t="shared" si="110"/>
        <v>0</v>
      </c>
      <c r="GW130">
        <v>1</v>
      </c>
      <c r="GX130">
        <f t="shared" si="111"/>
        <v>0</v>
      </c>
      <c r="HA130">
        <v>0</v>
      </c>
      <c r="HB130">
        <v>0</v>
      </c>
      <c r="HC130">
        <f t="shared" si="112"/>
        <v>0</v>
      </c>
      <c r="IK130">
        <v>0</v>
      </c>
    </row>
    <row r="131" spans="1:245" x14ac:dyDescent="0.2">
      <c r="A131">
        <v>18</v>
      </c>
      <c r="B131">
        <v>1</v>
      </c>
      <c r="C131">
        <v>189</v>
      </c>
      <c r="E131" t="s">
        <v>375</v>
      </c>
      <c r="F131" t="s">
        <v>376</v>
      </c>
      <c r="G131" t="s">
        <v>377</v>
      </c>
      <c r="H131" t="s">
        <v>240</v>
      </c>
      <c r="I131">
        <f>I129*J131</f>
        <v>1.01E-2</v>
      </c>
      <c r="J131">
        <v>7.7692307692307687E-3</v>
      </c>
      <c r="O131">
        <f t="shared" si="79"/>
        <v>57</v>
      </c>
      <c r="P131">
        <f t="shared" si="80"/>
        <v>57</v>
      </c>
      <c r="Q131">
        <f t="shared" si="81"/>
        <v>0</v>
      </c>
      <c r="R131">
        <f t="shared" si="82"/>
        <v>0</v>
      </c>
      <c r="S131">
        <f t="shared" si="83"/>
        <v>0</v>
      </c>
      <c r="T131">
        <f t="shared" si="84"/>
        <v>0</v>
      </c>
      <c r="U131">
        <f t="shared" si="85"/>
        <v>0</v>
      </c>
      <c r="V131">
        <f t="shared" si="86"/>
        <v>0</v>
      </c>
      <c r="W131">
        <f t="shared" si="87"/>
        <v>0</v>
      </c>
      <c r="X131">
        <f t="shared" si="88"/>
        <v>0</v>
      </c>
      <c r="Y131">
        <f t="shared" si="89"/>
        <v>0</v>
      </c>
      <c r="AA131">
        <v>50333811</v>
      </c>
      <c r="AB131">
        <f t="shared" si="90"/>
        <v>5648.6</v>
      </c>
      <c r="AC131">
        <f t="shared" si="73"/>
        <v>5648.6</v>
      </c>
      <c r="AD131">
        <f t="shared" si="74"/>
        <v>0</v>
      </c>
      <c r="AE131">
        <f t="shared" si="75"/>
        <v>0</v>
      </c>
      <c r="AF131">
        <f t="shared" si="76"/>
        <v>0</v>
      </c>
      <c r="AG131">
        <f t="shared" si="91"/>
        <v>0</v>
      </c>
      <c r="AH131">
        <f t="shared" si="77"/>
        <v>0</v>
      </c>
      <c r="AI131">
        <f t="shared" si="78"/>
        <v>0</v>
      </c>
      <c r="AJ131">
        <f t="shared" si="92"/>
        <v>0</v>
      </c>
      <c r="AK131">
        <v>5648.6</v>
      </c>
      <c r="AL131">
        <v>5648.6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1</v>
      </c>
      <c r="AW131">
        <v>1</v>
      </c>
      <c r="AZ131">
        <v>1</v>
      </c>
      <c r="BA131">
        <v>1</v>
      </c>
      <c r="BB131">
        <v>1</v>
      </c>
      <c r="BC131">
        <v>1</v>
      </c>
      <c r="BD131" t="s">
        <v>3</v>
      </c>
      <c r="BE131" t="s">
        <v>3</v>
      </c>
      <c r="BF131" t="s">
        <v>3</v>
      </c>
      <c r="BG131" t="s">
        <v>3</v>
      </c>
      <c r="BH131">
        <v>3</v>
      </c>
      <c r="BI131">
        <v>1</v>
      </c>
      <c r="BJ131" t="s">
        <v>378</v>
      </c>
      <c r="BM131">
        <v>500001</v>
      </c>
      <c r="BN131">
        <v>0</v>
      </c>
      <c r="BO131" t="s">
        <v>3</v>
      </c>
      <c r="BP131">
        <v>0</v>
      </c>
      <c r="BQ131">
        <v>8</v>
      </c>
      <c r="BR131">
        <v>0</v>
      </c>
      <c r="BS131">
        <v>1</v>
      </c>
      <c r="BT131">
        <v>1</v>
      </c>
      <c r="BU131">
        <v>1</v>
      </c>
      <c r="BV131">
        <v>1</v>
      </c>
      <c r="BW131">
        <v>1</v>
      </c>
      <c r="BX131">
        <v>1</v>
      </c>
      <c r="BY131" t="s">
        <v>3</v>
      </c>
      <c r="BZ131">
        <v>0</v>
      </c>
      <c r="CA131">
        <v>0</v>
      </c>
      <c r="CE131">
        <v>0</v>
      </c>
      <c r="CF131">
        <v>0</v>
      </c>
      <c r="CG131">
        <v>0</v>
      </c>
      <c r="CM131">
        <v>0</v>
      </c>
      <c r="CN131" t="s">
        <v>3</v>
      </c>
      <c r="CO131">
        <v>0</v>
      </c>
      <c r="CP131">
        <f t="shared" si="93"/>
        <v>57</v>
      </c>
      <c r="CQ131">
        <f t="shared" si="94"/>
        <v>5648.6</v>
      </c>
      <c r="CR131">
        <f t="shared" si="95"/>
        <v>0</v>
      </c>
      <c r="CS131">
        <f t="shared" si="96"/>
        <v>0</v>
      </c>
      <c r="CT131">
        <f t="shared" si="97"/>
        <v>0</v>
      </c>
      <c r="CU131">
        <f t="shared" si="98"/>
        <v>0</v>
      </c>
      <c r="CV131">
        <f t="shared" si="99"/>
        <v>0</v>
      </c>
      <c r="CW131">
        <f t="shared" si="100"/>
        <v>0</v>
      </c>
      <c r="CX131">
        <f t="shared" si="101"/>
        <v>0</v>
      </c>
      <c r="CY131">
        <f t="shared" si="102"/>
        <v>0</v>
      </c>
      <c r="CZ131">
        <f t="shared" si="103"/>
        <v>0</v>
      </c>
      <c r="DC131" t="s">
        <v>3</v>
      </c>
      <c r="DD131" t="s">
        <v>3</v>
      </c>
      <c r="DE131" t="s">
        <v>3</v>
      </c>
      <c r="DF131" t="s">
        <v>3</v>
      </c>
      <c r="DG131" t="s">
        <v>3</v>
      </c>
      <c r="DH131" t="s">
        <v>3</v>
      </c>
      <c r="DI131" t="s">
        <v>3</v>
      </c>
      <c r="DJ131" t="s">
        <v>3</v>
      </c>
      <c r="DK131" t="s">
        <v>3</v>
      </c>
      <c r="DL131" t="s">
        <v>3</v>
      </c>
      <c r="DM131" t="s">
        <v>3</v>
      </c>
      <c r="DN131">
        <v>0</v>
      </c>
      <c r="DO131">
        <v>0</v>
      </c>
      <c r="DP131">
        <v>1</v>
      </c>
      <c r="DQ131">
        <v>1</v>
      </c>
      <c r="DU131">
        <v>1009</v>
      </c>
      <c r="DV131" t="s">
        <v>240</v>
      </c>
      <c r="DW131" t="s">
        <v>240</v>
      </c>
      <c r="DX131">
        <v>1000</v>
      </c>
      <c r="EE131">
        <v>48752148</v>
      </c>
      <c r="EF131">
        <v>8</v>
      </c>
      <c r="EG131" t="s">
        <v>121</v>
      </c>
      <c r="EH131">
        <v>0</v>
      </c>
      <c r="EI131" t="s">
        <v>3</v>
      </c>
      <c r="EJ131">
        <v>1</v>
      </c>
      <c r="EK131">
        <v>500001</v>
      </c>
      <c r="EL131" t="s">
        <v>122</v>
      </c>
      <c r="EM131" t="s">
        <v>123</v>
      </c>
      <c r="EO131" t="s">
        <v>3</v>
      </c>
      <c r="EQ131">
        <v>0</v>
      </c>
      <c r="ER131">
        <v>5648.6</v>
      </c>
      <c r="ES131">
        <v>5648.6</v>
      </c>
      <c r="ET131">
        <v>0</v>
      </c>
      <c r="EU131">
        <v>0</v>
      </c>
      <c r="EV131">
        <v>0</v>
      </c>
      <c r="EW131">
        <v>0</v>
      </c>
      <c r="EX131">
        <v>0</v>
      </c>
      <c r="FQ131">
        <v>0</v>
      </c>
      <c r="FR131">
        <f t="shared" si="104"/>
        <v>0</v>
      </c>
      <c r="FS131">
        <v>0</v>
      </c>
      <c r="FX131">
        <v>0</v>
      </c>
      <c r="FY131">
        <v>0</v>
      </c>
      <c r="GA131" t="s">
        <v>3</v>
      </c>
      <c r="GD131">
        <v>1</v>
      </c>
      <c r="GF131">
        <v>876480902</v>
      </c>
      <c r="GG131">
        <v>2</v>
      </c>
      <c r="GH131">
        <v>1</v>
      </c>
      <c r="GI131">
        <v>-2</v>
      </c>
      <c r="GJ131">
        <v>0</v>
      </c>
      <c r="GK131">
        <v>0</v>
      </c>
      <c r="GL131">
        <f t="shared" si="105"/>
        <v>0</v>
      </c>
      <c r="GM131">
        <f t="shared" si="106"/>
        <v>57</v>
      </c>
      <c r="GN131">
        <f t="shared" si="107"/>
        <v>57</v>
      </c>
      <c r="GO131">
        <f t="shared" si="108"/>
        <v>0</v>
      </c>
      <c r="GP131">
        <f t="shared" si="109"/>
        <v>0</v>
      </c>
      <c r="GR131">
        <v>0</v>
      </c>
      <c r="GS131">
        <v>3</v>
      </c>
      <c r="GT131">
        <v>0</v>
      </c>
      <c r="GU131" t="s">
        <v>3</v>
      </c>
      <c r="GV131">
        <f t="shared" si="110"/>
        <v>0</v>
      </c>
      <c r="GW131">
        <v>1</v>
      </c>
      <c r="GX131">
        <f t="shared" si="111"/>
        <v>0</v>
      </c>
      <c r="HA131">
        <v>0</v>
      </c>
      <c r="HB131">
        <v>0</v>
      </c>
      <c r="HC131">
        <f t="shared" si="112"/>
        <v>0</v>
      </c>
      <c r="IK131">
        <v>0</v>
      </c>
    </row>
    <row r="133" spans="1:245" x14ac:dyDescent="0.2">
      <c r="A133" s="2">
        <v>51</v>
      </c>
      <c r="B133" s="2">
        <f>B65</f>
        <v>1</v>
      </c>
      <c r="C133" s="2">
        <f>A65</f>
        <v>4</v>
      </c>
      <c r="D133" s="2">
        <f>ROW(A65)</f>
        <v>65</v>
      </c>
      <c r="E133" s="2"/>
      <c r="F133" s="2" t="str">
        <f>IF(F65&lt;&gt;"",F65,"")</f>
        <v>Новый раздел</v>
      </c>
      <c r="G133" s="2" t="str">
        <f>IF(G65&lt;&gt;"",G65,"")</f>
        <v>2. Монтажные работы</v>
      </c>
      <c r="H133" s="2">
        <v>0</v>
      </c>
      <c r="I133" s="2"/>
      <c r="J133" s="2"/>
      <c r="K133" s="2"/>
      <c r="L133" s="2"/>
      <c r="M133" s="2"/>
      <c r="N133" s="2"/>
      <c r="O133" s="2">
        <f t="shared" ref="O133:T133" si="113">ROUND(AB133,0)</f>
        <v>314041</v>
      </c>
      <c r="P133" s="2">
        <f t="shared" si="113"/>
        <v>293485</v>
      </c>
      <c r="Q133" s="2">
        <f t="shared" si="113"/>
        <v>16093</v>
      </c>
      <c r="R133" s="2">
        <f t="shared" si="113"/>
        <v>1186</v>
      </c>
      <c r="S133" s="2">
        <f t="shared" si="113"/>
        <v>4463</v>
      </c>
      <c r="T133" s="2">
        <f t="shared" si="113"/>
        <v>0</v>
      </c>
      <c r="U133" s="2">
        <f>AH133</f>
        <v>589.9320120000001</v>
      </c>
      <c r="V133" s="2">
        <f>AI133</f>
        <v>102.48647200000001</v>
      </c>
      <c r="W133" s="2">
        <f>ROUND(AJ133,0)</f>
        <v>0</v>
      </c>
      <c r="X133" s="2">
        <f>ROUND(AK133,0)</f>
        <v>5551</v>
      </c>
      <c r="Y133" s="2">
        <f>ROUND(AL133,0)</f>
        <v>3150</v>
      </c>
      <c r="Z133" s="2"/>
      <c r="AA133" s="2"/>
      <c r="AB133" s="2">
        <f>ROUND(SUMIF(AA69:AA131,"=50333811",O69:O131),0)</f>
        <v>314041</v>
      </c>
      <c r="AC133" s="2">
        <f>ROUND(SUMIF(AA69:AA131,"=50333811",P69:P131),0)</f>
        <v>293485</v>
      </c>
      <c r="AD133" s="2">
        <f>ROUND(SUMIF(AA69:AA131,"=50333811",Q69:Q131),0)</f>
        <v>16093</v>
      </c>
      <c r="AE133" s="2">
        <f>ROUND(SUMIF(AA69:AA131,"=50333811",R69:R131),0)</f>
        <v>1186</v>
      </c>
      <c r="AF133" s="2">
        <f>ROUND(SUMIF(AA69:AA131,"=50333811",S69:S131),0)</f>
        <v>4463</v>
      </c>
      <c r="AG133" s="2">
        <f>ROUND(SUMIF(AA69:AA131,"=50333811",T69:T131),0)</f>
        <v>0</v>
      </c>
      <c r="AH133" s="2">
        <f>SUMIF(AA69:AA131,"=50333811",U69:U131)</f>
        <v>589.9320120000001</v>
      </c>
      <c r="AI133" s="2">
        <f>SUMIF(AA69:AA131,"=50333811",V69:V131)</f>
        <v>102.48647200000001</v>
      </c>
      <c r="AJ133" s="2">
        <f>ROUND(SUMIF(AA69:AA131,"=50333811",W69:W131),0)</f>
        <v>0</v>
      </c>
      <c r="AK133" s="2">
        <f>ROUND(SUMIF(AA69:AA131,"=50333811",X69:X131),0)</f>
        <v>5551</v>
      </c>
      <c r="AL133" s="2">
        <f>ROUND(SUMIF(AA69:AA131,"=50333811",Y69:Y131),0)</f>
        <v>3150</v>
      </c>
      <c r="AM133" s="2"/>
      <c r="AN133" s="2"/>
      <c r="AO133" s="2">
        <f t="shared" ref="AO133:BD133" si="114">ROUND(BX133,0)</f>
        <v>0</v>
      </c>
      <c r="AP133" s="2">
        <f t="shared" si="114"/>
        <v>0</v>
      </c>
      <c r="AQ133" s="2">
        <f t="shared" si="114"/>
        <v>0</v>
      </c>
      <c r="AR133" s="2">
        <f t="shared" si="114"/>
        <v>322742</v>
      </c>
      <c r="AS133" s="2">
        <f t="shared" si="114"/>
        <v>292381</v>
      </c>
      <c r="AT133" s="2">
        <f t="shared" si="114"/>
        <v>30361</v>
      </c>
      <c r="AU133" s="2">
        <f t="shared" si="114"/>
        <v>0</v>
      </c>
      <c r="AV133" s="2">
        <f t="shared" si="114"/>
        <v>293485</v>
      </c>
      <c r="AW133" s="2">
        <f t="shared" si="114"/>
        <v>293485</v>
      </c>
      <c r="AX133" s="2">
        <f t="shared" si="114"/>
        <v>0</v>
      </c>
      <c r="AY133" s="2">
        <f t="shared" si="114"/>
        <v>293485</v>
      </c>
      <c r="AZ133" s="2">
        <f t="shared" si="114"/>
        <v>0</v>
      </c>
      <c r="BA133" s="2">
        <f t="shared" si="114"/>
        <v>0</v>
      </c>
      <c r="BB133" s="2">
        <f t="shared" si="114"/>
        <v>0</v>
      </c>
      <c r="BC133" s="2">
        <f t="shared" si="114"/>
        <v>0</v>
      </c>
      <c r="BD133" s="2">
        <f t="shared" si="114"/>
        <v>0</v>
      </c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>
        <f>ROUND(SUMIF(AA69:AA131,"=50333811",FQ69:FQ131),0)</f>
        <v>0</v>
      </c>
      <c r="BY133" s="2">
        <f>ROUND(SUMIF(AA69:AA131,"=50333811",FR69:FR131),0)</f>
        <v>0</v>
      </c>
      <c r="BZ133" s="2">
        <f>ROUND(SUMIF(AA69:AA131,"=50333811",GL69:GL131),0)</f>
        <v>0</v>
      </c>
      <c r="CA133" s="2">
        <f>ROUND(SUMIF(AA69:AA131,"=50333811",GM69:GM131),0)</f>
        <v>322742</v>
      </c>
      <c r="CB133" s="2">
        <f>ROUND(SUMIF(AA69:AA131,"=50333811",GN69:GN131),0)</f>
        <v>292381</v>
      </c>
      <c r="CC133" s="2">
        <f>ROUND(SUMIF(AA69:AA131,"=50333811",GO69:GO131),0)</f>
        <v>30361</v>
      </c>
      <c r="CD133" s="2">
        <f>ROUND(SUMIF(AA69:AA131,"=50333811",GP69:GP131),0)</f>
        <v>0</v>
      </c>
      <c r="CE133" s="2">
        <f>AC133-BX133</f>
        <v>293485</v>
      </c>
      <c r="CF133" s="2">
        <f>AC133-BY133</f>
        <v>293485</v>
      </c>
      <c r="CG133" s="2">
        <f>BX133-BZ133</f>
        <v>0</v>
      </c>
      <c r="CH133" s="2">
        <f>AC133-BX133-BY133+BZ133</f>
        <v>293485</v>
      </c>
      <c r="CI133" s="2">
        <f>BY133-BZ133</f>
        <v>0</v>
      </c>
      <c r="CJ133" s="2">
        <f>ROUND(SUMIF(AA69:AA131,"=50333811",GX69:GX131),0)</f>
        <v>0</v>
      </c>
      <c r="CK133" s="2">
        <f>ROUND(SUMIF(AA69:AA131,"=50333811",GY69:GY131),0)</f>
        <v>0</v>
      </c>
      <c r="CL133" s="2">
        <f>ROUND(SUMIF(AA69:AA131,"=50333811",GZ69:GZ131),0)</f>
        <v>0</v>
      </c>
      <c r="CM133" s="2">
        <f>ROUND(SUMIF(AA69:AA131,"=50333811",HD69:HD131),0)</f>
        <v>0</v>
      </c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  <c r="EB133" s="3"/>
      <c r="EC133" s="3"/>
      <c r="ED133" s="3"/>
      <c r="EE133" s="3"/>
      <c r="EF133" s="3"/>
      <c r="EG133" s="3"/>
      <c r="EH133" s="3"/>
      <c r="EI133" s="3"/>
      <c r="EJ133" s="3"/>
      <c r="EK133" s="3"/>
      <c r="EL133" s="3"/>
      <c r="EM133" s="3"/>
      <c r="EN133" s="3"/>
      <c r="EO133" s="3"/>
      <c r="EP133" s="3"/>
      <c r="EQ133" s="3"/>
      <c r="ER133" s="3"/>
      <c r="ES133" s="3"/>
      <c r="ET133" s="3"/>
      <c r="EU133" s="3"/>
      <c r="EV133" s="3"/>
      <c r="EW133" s="3"/>
      <c r="EX133" s="3"/>
      <c r="EY133" s="3"/>
      <c r="EZ133" s="3"/>
      <c r="FA133" s="3"/>
      <c r="FB133" s="3"/>
      <c r="FC133" s="3"/>
      <c r="FD133" s="3"/>
      <c r="FE133" s="3"/>
      <c r="FF133" s="3"/>
      <c r="FG133" s="3"/>
      <c r="FH133" s="3"/>
      <c r="FI133" s="3"/>
      <c r="FJ133" s="3"/>
      <c r="FK133" s="3"/>
      <c r="FL133" s="3"/>
      <c r="FM133" s="3"/>
      <c r="FN133" s="3"/>
      <c r="FO133" s="3"/>
      <c r="FP133" s="3"/>
      <c r="FQ133" s="3"/>
      <c r="FR133" s="3"/>
      <c r="FS133" s="3"/>
      <c r="FT133" s="3"/>
      <c r="FU133" s="3"/>
      <c r="FV133" s="3"/>
      <c r="FW133" s="3"/>
      <c r="FX133" s="3"/>
      <c r="FY133" s="3"/>
      <c r="FZ133" s="3"/>
      <c r="GA133" s="3"/>
      <c r="GB133" s="3"/>
      <c r="GC133" s="3"/>
      <c r="GD133" s="3"/>
      <c r="GE133" s="3"/>
      <c r="GF133" s="3"/>
      <c r="GG133" s="3"/>
      <c r="GH133" s="3"/>
      <c r="GI133" s="3"/>
      <c r="GJ133" s="3"/>
      <c r="GK133" s="3"/>
      <c r="GL133" s="3"/>
      <c r="GM133" s="3"/>
      <c r="GN133" s="3"/>
      <c r="GO133" s="3"/>
      <c r="GP133" s="3"/>
      <c r="GQ133" s="3"/>
      <c r="GR133" s="3"/>
      <c r="GS133" s="3"/>
      <c r="GT133" s="3"/>
      <c r="GU133" s="3"/>
      <c r="GV133" s="3"/>
      <c r="GW133" s="3"/>
      <c r="GX133" s="3">
        <v>0</v>
      </c>
    </row>
    <row r="135" spans="1:245" x14ac:dyDescent="0.2">
      <c r="A135" s="4">
        <v>50</v>
      </c>
      <c r="B135" s="4">
        <v>0</v>
      </c>
      <c r="C135" s="4">
        <v>0</v>
      </c>
      <c r="D135" s="4">
        <v>1</v>
      </c>
      <c r="E135" s="4">
        <v>201</v>
      </c>
      <c r="F135" s="4">
        <f>ROUND(Source!O133,O135)</f>
        <v>314041</v>
      </c>
      <c r="G135" s="4" t="s">
        <v>41</v>
      </c>
      <c r="H135" s="4" t="s">
        <v>42</v>
      </c>
      <c r="I135" s="4"/>
      <c r="J135" s="4"/>
      <c r="K135" s="4">
        <v>201</v>
      </c>
      <c r="L135" s="4">
        <v>1</v>
      </c>
      <c r="M135" s="4">
        <v>3</v>
      </c>
      <c r="N135" s="4" t="s">
        <v>3</v>
      </c>
      <c r="O135" s="4">
        <v>0</v>
      </c>
      <c r="P135" s="4"/>
      <c r="Q135" s="4"/>
      <c r="R135" s="4"/>
      <c r="S135" s="4"/>
      <c r="T135" s="4"/>
      <c r="U135" s="4"/>
      <c r="V135" s="4"/>
      <c r="W135" s="4"/>
    </row>
    <row r="136" spans="1:245" x14ac:dyDescent="0.2">
      <c r="A136" s="4">
        <v>50</v>
      </c>
      <c r="B136" s="4">
        <v>0</v>
      </c>
      <c r="C136" s="4">
        <v>0</v>
      </c>
      <c r="D136" s="4">
        <v>1</v>
      </c>
      <c r="E136" s="4">
        <v>202</v>
      </c>
      <c r="F136" s="4">
        <f>ROUND(Source!P133,O136)</f>
        <v>293485</v>
      </c>
      <c r="G136" s="4" t="s">
        <v>43</v>
      </c>
      <c r="H136" s="4" t="s">
        <v>44</v>
      </c>
      <c r="I136" s="4"/>
      <c r="J136" s="4"/>
      <c r="K136" s="4">
        <v>202</v>
      </c>
      <c r="L136" s="4">
        <v>2</v>
      </c>
      <c r="M136" s="4">
        <v>3</v>
      </c>
      <c r="N136" s="4" t="s">
        <v>3</v>
      </c>
      <c r="O136" s="4">
        <v>0</v>
      </c>
      <c r="P136" s="4"/>
      <c r="Q136" s="4"/>
      <c r="R136" s="4"/>
      <c r="S136" s="4"/>
      <c r="T136" s="4"/>
      <c r="U136" s="4"/>
      <c r="V136" s="4"/>
      <c r="W136" s="4"/>
    </row>
    <row r="137" spans="1:245" x14ac:dyDescent="0.2">
      <c r="A137" s="4">
        <v>50</v>
      </c>
      <c r="B137" s="4">
        <v>0</v>
      </c>
      <c r="C137" s="4">
        <v>0</v>
      </c>
      <c r="D137" s="4">
        <v>1</v>
      </c>
      <c r="E137" s="4">
        <v>222</v>
      </c>
      <c r="F137" s="4">
        <f>ROUND(Source!AO133,O137)</f>
        <v>0</v>
      </c>
      <c r="G137" s="4" t="s">
        <v>45</v>
      </c>
      <c r="H137" s="4" t="s">
        <v>46</v>
      </c>
      <c r="I137" s="4"/>
      <c r="J137" s="4"/>
      <c r="K137" s="4">
        <v>222</v>
      </c>
      <c r="L137" s="4">
        <v>3</v>
      </c>
      <c r="M137" s="4">
        <v>3</v>
      </c>
      <c r="N137" s="4" t="s">
        <v>3</v>
      </c>
      <c r="O137" s="4">
        <v>0</v>
      </c>
      <c r="P137" s="4"/>
      <c r="Q137" s="4"/>
      <c r="R137" s="4"/>
      <c r="S137" s="4"/>
      <c r="T137" s="4"/>
      <c r="U137" s="4"/>
      <c r="V137" s="4"/>
      <c r="W137" s="4"/>
    </row>
    <row r="138" spans="1:245" x14ac:dyDescent="0.2">
      <c r="A138" s="4">
        <v>50</v>
      </c>
      <c r="B138" s="4">
        <v>0</v>
      </c>
      <c r="C138" s="4">
        <v>0</v>
      </c>
      <c r="D138" s="4">
        <v>1</v>
      </c>
      <c r="E138" s="4">
        <v>225</v>
      </c>
      <c r="F138" s="4">
        <f>ROUND(Source!AV133,O138)</f>
        <v>293485</v>
      </c>
      <c r="G138" s="4" t="s">
        <v>47</v>
      </c>
      <c r="H138" s="4" t="s">
        <v>48</v>
      </c>
      <c r="I138" s="4"/>
      <c r="J138" s="4"/>
      <c r="K138" s="4">
        <v>225</v>
      </c>
      <c r="L138" s="4">
        <v>4</v>
      </c>
      <c r="M138" s="4">
        <v>3</v>
      </c>
      <c r="N138" s="4" t="s">
        <v>3</v>
      </c>
      <c r="O138" s="4">
        <v>0</v>
      </c>
      <c r="P138" s="4"/>
      <c r="Q138" s="4"/>
      <c r="R138" s="4"/>
      <c r="S138" s="4"/>
      <c r="T138" s="4"/>
      <c r="U138" s="4"/>
      <c r="V138" s="4"/>
      <c r="W138" s="4"/>
    </row>
    <row r="139" spans="1:245" x14ac:dyDescent="0.2">
      <c r="A139" s="4">
        <v>50</v>
      </c>
      <c r="B139" s="4">
        <v>0</v>
      </c>
      <c r="C139" s="4">
        <v>0</v>
      </c>
      <c r="D139" s="4">
        <v>1</v>
      </c>
      <c r="E139" s="4">
        <v>226</v>
      </c>
      <c r="F139" s="4">
        <f>ROUND(Source!AW133,O139)</f>
        <v>293485</v>
      </c>
      <c r="G139" s="4" t="s">
        <v>49</v>
      </c>
      <c r="H139" s="4" t="s">
        <v>50</v>
      </c>
      <c r="I139" s="4"/>
      <c r="J139" s="4"/>
      <c r="K139" s="4">
        <v>226</v>
      </c>
      <c r="L139" s="4">
        <v>5</v>
      </c>
      <c r="M139" s="4">
        <v>3</v>
      </c>
      <c r="N139" s="4" t="s">
        <v>3</v>
      </c>
      <c r="O139" s="4">
        <v>0</v>
      </c>
      <c r="P139" s="4"/>
      <c r="Q139" s="4"/>
      <c r="R139" s="4"/>
      <c r="S139" s="4"/>
      <c r="T139" s="4"/>
      <c r="U139" s="4"/>
      <c r="V139" s="4"/>
      <c r="W139" s="4"/>
    </row>
    <row r="140" spans="1:245" x14ac:dyDescent="0.2">
      <c r="A140" s="4">
        <v>50</v>
      </c>
      <c r="B140" s="4">
        <v>0</v>
      </c>
      <c r="C140" s="4">
        <v>0</v>
      </c>
      <c r="D140" s="4">
        <v>1</v>
      </c>
      <c r="E140" s="4">
        <v>227</v>
      </c>
      <c r="F140" s="4">
        <f>ROUND(Source!AX133,O140)</f>
        <v>0</v>
      </c>
      <c r="G140" s="4" t="s">
        <v>51</v>
      </c>
      <c r="H140" s="4" t="s">
        <v>52</v>
      </c>
      <c r="I140" s="4"/>
      <c r="J140" s="4"/>
      <c r="K140" s="4">
        <v>227</v>
      </c>
      <c r="L140" s="4">
        <v>6</v>
      </c>
      <c r="M140" s="4">
        <v>3</v>
      </c>
      <c r="N140" s="4" t="s">
        <v>3</v>
      </c>
      <c r="O140" s="4">
        <v>0</v>
      </c>
      <c r="P140" s="4"/>
      <c r="Q140" s="4"/>
      <c r="R140" s="4"/>
      <c r="S140" s="4"/>
      <c r="T140" s="4"/>
      <c r="U140" s="4"/>
      <c r="V140" s="4"/>
      <c r="W140" s="4"/>
    </row>
    <row r="141" spans="1:245" x14ac:dyDescent="0.2">
      <c r="A141" s="4">
        <v>50</v>
      </c>
      <c r="B141" s="4">
        <v>0</v>
      </c>
      <c r="C141" s="4">
        <v>0</v>
      </c>
      <c r="D141" s="4">
        <v>1</v>
      </c>
      <c r="E141" s="4">
        <v>228</v>
      </c>
      <c r="F141" s="4">
        <f>ROUND(Source!AY133,O141)</f>
        <v>293485</v>
      </c>
      <c r="G141" s="4" t="s">
        <v>53</v>
      </c>
      <c r="H141" s="4" t="s">
        <v>54</v>
      </c>
      <c r="I141" s="4"/>
      <c r="J141" s="4"/>
      <c r="K141" s="4">
        <v>228</v>
      </c>
      <c r="L141" s="4">
        <v>7</v>
      </c>
      <c r="M141" s="4">
        <v>3</v>
      </c>
      <c r="N141" s="4" t="s">
        <v>3</v>
      </c>
      <c r="O141" s="4">
        <v>0</v>
      </c>
      <c r="P141" s="4"/>
      <c r="Q141" s="4"/>
      <c r="R141" s="4"/>
      <c r="S141" s="4"/>
      <c r="T141" s="4"/>
      <c r="U141" s="4"/>
      <c r="V141" s="4"/>
      <c r="W141" s="4"/>
    </row>
    <row r="142" spans="1:245" x14ac:dyDescent="0.2">
      <c r="A142" s="4">
        <v>50</v>
      </c>
      <c r="B142" s="4">
        <v>0</v>
      </c>
      <c r="C142" s="4">
        <v>0</v>
      </c>
      <c r="D142" s="4">
        <v>1</v>
      </c>
      <c r="E142" s="4">
        <v>216</v>
      </c>
      <c r="F142" s="4">
        <f>ROUND(Source!AP133,O142)</f>
        <v>0</v>
      </c>
      <c r="G142" s="4" t="s">
        <v>55</v>
      </c>
      <c r="H142" s="4" t="s">
        <v>56</v>
      </c>
      <c r="I142" s="4"/>
      <c r="J142" s="4"/>
      <c r="K142" s="4">
        <v>216</v>
      </c>
      <c r="L142" s="4">
        <v>8</v>
      </c>
      <c r="M142" s="4">
        <v>3</v>
      </c>
      <c r="N142" s="4" t="s">
        <v>3</v>
      </c>
      <c r="O142" s="4">
        <v>0</v>
      </c>
      <c r="P142" s="4"/>
      <c r="Q142" s="4"/>
      <c r="R142" s="4"/>
      <c r="S142" s="4"/>
      <c r="T142" s="4"/>
      <c r="U142" s="4"/>
      <c r="V142" s="4"/>
      <c r="W142" s="4"/>
    </row>
    <row r="143" spans="1:245" x14ac:dyDescent="0.2">
      <c r="A143" s="4">
        <v>50</v>
      </c>
      <c r="B143" s="4">
        <v>0</v>
      </c>
      <c r="C143" s="4">
        <v>0</v>
      </c>
      <c r="D143" s="4">
        <v>1</v>
      </c>
      <c r="E143" s="4">
        <v>223</v>
      </c>
      <c r="F143" s="4">
        <f>ROUND(Source!AQ133,O143)</f>
        <v>0</v>
      </c>
      <c r="G143" s="4" t="s">
        <v>57</v>
      </c>
      <c r="H143" s="4" t="s">
        <v>58</v>
      </c>
      <c r="I143" s="4"/>
      <c r="J143" s="4"/>
      <c r="K143" s="4">
        <v>223</v>
      </c>
      <c r="L143" s="4">
        <v>9</v>
      </c>
      <c r="M143" s="4">
        <v>3</v>
      </c>
      <c r="N143" s="4" t="s">
        <v>3</v>
      </c>
      <c r="O143" s="4">
        <v>0</v>
      </c>
      <c r="P143" s="4"/>
      <c r="Q143" s="4"/>
      <c r="R143" s="4"/>
      <c r="S143" s="4"/>
      <c r="T143" s="4"/>
      <c r="U143" s="4"/>
      <c r="V143" s="4"/>
      <c r="W143" s="4"/>
    </row>
    <row r="144" spans="1:245" x14ac:dyDescent="0.2">
      <c r="A144" s="4">
        <v>50</v>
      </c>
      <c r="B144" s="4">
        <v>0</v>
      </c>
      <c r="C144" s="4">
        <v>0</v>
      </c>
      <c r="D144" s="4">
        <v>1</v>
      </c>
      <c r="E144" s="4">
        <v>229</v>
      </c>
      <c r="F144" s="4">
        <f>ROUND(Source!AZ133,O144)</f>
        <v>0</v>
      </c>
      <c r="G144" s="4" t="s">
        <v>59</v>
      </c>
      <c r="H144" s="4" t="s">
        <v>60</v>
      </c>
      <c r="I144" s="4"/>
      <c r="J144" s="4"/>
      <c r="K144" s="4">
        <v>229</v>
      </c>
      <c r="L144" s="4">
        <v>10</v>
      </c>
      <c r="M144" s="4">
        <v>3</v>
      </c>
      <c r="N144" s="4" t="s">
        <v>3</v>
      </c>
      <c r="O144" s="4">
        <v>0</v>
      </c>
      <c r="P144" s="4"/>
      <c r="Q144" s="4"/>
      <c r="R144" s="4"/>
      <c r="S144" s="4"/>
      <c r="T144" s="4"/>
      <c r="U144" s="4"/>
      <c r="V144" s="4"/>
      <c r="W144" s="4"/>
    </row>
    <row r="145" spans="1:23" x14ac:dyDescent="0.2">
      <c r="A145" s="4">
        <v>50</v>
      </c>
      <c r="B145" s="4">
        <v>0</v>
      </c>
      <c r="C145" s="4">
        <v>0</v>
      </c>
      <c r="D145" s="4">
        <v>1</v>
      </c>
      <c r="E145" s="4">
        <v>203</v>
      </c>
      <c r="F145" s="4">
        <f>ROUND(Source!Q133,O145)</f>
        <v>16093</v>
      </c>
      <c r="G145" s="4" t="s">
        <v>61</v>
      </c>
      <c r="H145" s="4" t="s">
        <v>62</v>
      </c>
      <c r="I145" s="4"/>
      <c r="J145" s="4"/>
      <c r="K145" s="4">
        <v>203</v>
      </c>
      <c r="L145" s="4">
        <v>11</v>
      </c>
      <c r="M145" s="4">
        <v>3</v>
      </c>
      <c r="N145" s="4" t="s">
        <v>3</v>
      </c>
      <c r="O145" s="4">
        <v>0</v>
      </c>
      <c r="P145" s="4"/>
      <c r="Q145" s="4"/>
      <c r="R145" s="4"/>
      <c r="S145" s="4"/>
      <c r="T145" s="4"/>
      <c r="U145" s="4"/>
      <c r="V145" s="4"/>
      <c r="W145" s="4"/>
    </row>
    <row r="146" spans="1:23" x14ac:dyDescent="0.2">
      <c r="A146" s="4">
        <v>50</v>
      </c>
      <c r="B146" s="4">
        <v>0</v>
      </c>
      <c r="C146" s="4">
        <v>0</v>
      </c>
      <c r="D146" s="4">
        <v>1</v>
      </c>
      <c r="E146" s="4">
        <v>231</v>
      </c>
      <c r="F146" s="4">
        <f>ROUND(Source!BB133,O146)</f>
        <v>0</v>
      </c>
      <c r="G146" s="4" t="s">
        <v>63</v>
      </c>
      <c r="H146" s="4" t="s">
        <v>64</v>
      </c>
      <c r="I146" s="4"/>
      <c r="J146" s="4"/>
      <c r="K146" s="4">
        <v>231</v>
      </c>
      <c r="L146" s="4">
        <v>12</v>
      </c>
      <c r="M146" s="4">
        <v>3</v>
      </c>
      <c r="N146" s="4" t="s">
        <v>3</v>
      </c>
      <c r="O146" s="4">
        <v>0</v>
      </c>
      <c r="P146" s="4"/>
      <c r="Q146" s="4"/>
      <c r="R146" s="4"/>
      <c r="S146" s="4"/>
      <c r="T146" s="4"/>
      <c r="U146" s="4"/>
      <c r="V146" s="4"/>
      <c r="W146" s="4"/>
    </row>
    <row r="147" spans="1:23" x14ac:dyDescent="0.2">
      <c r="A147" s="4">
        <v>50</v>
      </c>
      <c r="B147" s="4">
        <v>0</v>
      </c>
      <c r="C147" s="4">
        <v>0</v>
      </c>
      <c r="D147" s="4">
        <v>1</v>
      </c>
      <c r="E147" s="4">
        <v>204</v>
      </c>
      <c r="F147" s="4">
        <f>ROUND(Source!R133,O147)</f>
        <v>1186</v>
      </c>
      <c r="G147" s="4" t="s">
        <v>65</v>
      </c>
      <c r="H147" s="4" t="s">
        <v>66</v>
      </c>
      <c r="I147" s="4"/>
      <c r="J147" s="4"/>
      <c r="K147" s="4">
        <v>204</v>
      </c>
      <c r="L147" s="4">
        <v>13</v>
      </c>
      <c r="M147" s="4">
        <v>3</v>
      </c>
      <c r="N147" s="4" t="s">
        <v>3</v>
      </c>
      <c r="O147" s="4">
        <v>0</v>
      </c>
      <c r="P147" s="4"/>
      <c r="Q147" s="4"/>
      <c r="R147" s="4"/>
      <c r="S147" s="4"/>
      <c r="T147" s="4"/>
      <c r="U147" s="4"/>
      <c r="V147" s="4"/>
      <c r="W147" s="4"/>
    </row>
    <row r="148" spans="1:23" x14ac:dyDescent="0.2">
      <c r="A148" s="4">
        <v>50</v>
      </c>
      <c r="B148" s="4">
        <v>0</v>
      </c>
      <c r="C148" s="4">
        <v>0</v>
      </c>
      <c r="D148" s="4">
        <v>1</v>
      </c>
      <c r="E148" s="4">
        <v>205</v>
      </c>
      <c r="F148" s="4">
        <f>ROUND(Source!S133,O148)</f>
        <v>4463</v>
      </c>
      <c r="G148" s="4" t="s">
        <v>67</v>
      </c>
      <c r="H148" s="4" t="s">
        <v>68</v>
      </c>
      <c r="I148" s="4"/>
      <c r="J148" s="4"/>
      <c r="K148" s="4">
        <v>205</v>
      </c>
      <c r="L148" s="4">
        <v>14</v>
      </c>
      <c r="M148" s="4">
        <v>3</v>
      </c>
      <c r="N148" s="4" t="s">
        <v>3</v>
      </c>
      <c r="O148" s="4">
        <v>0</v>
      </c>
      <c r="P148" s="4"/>
      <c r="Q148" s="4"/>
      <c r="R148" s="4"/>
      <c r="S148" s="4"/>
      <c r="T148" s="4"/>
      <c r="U148" s="4"/>
      <c r="V148" s="4"/>
      <c r="W148" s="4"/>
    </row>
    <row r="149" spans="1:23" x14ac:dyDescent="0.2">
      <c r="A149" s="4">
        <v>50</v>
      </c>
      <c r="B149" s="4">
        <v>0</v>
      </c>
      <c r="C149" s="4">
        <v>0</v>
      </c>
      <c r="D149" s="4">
        <v>1</v>
      </c>
      <c r="E149" s="4">
        <v>232</v>
      </c>
      <c r="F149" s="4">
        <f>ROUND(Source!BC133,O149)</f>
        <v>0</v>
      </c>
      <c r="G149" s="4" t="s">
        <v>69</v>
      </c>
      <c r="H149" s="4" t="s">
        <v>70</v>
      </c>
      <c r="I149" s="4"/>
      <c r="J149" s="4"/>
      <c r="K149" s="4">
        <v>232</v>
      </c>
      <c r="L149" s="4">
        <v>15</v>
      </c>
      <c r="M149" s="4">
        <v>3</v>
      </c>
      <c r="N149" s="4" t="s">
        <v>3</v>
      </c>
      <c r="O149" s="4">
        <v>0</v>
      </c>
      <c r="P149" s="4"/>
      <c r="Q149" s="4"/>
      <c r="R149" s="4"/>
      <c r="S149" s="4"/>
      <c r="T149" s="4"/>
      <c r="U149" s="4"/>
      <c r="V149" s="4"/>
      <c r="W149" s="4"/>
    </row>
    <row r="150" spans="1:23" x14ac:dyDescent="0.2">
      <c r="A150" s="4">
        <v>50</v>
      </c>
      <c r="B150" s="4">
        <v>0</v>
      </c>
      <c r="C150" s="4">
        <v>0</v>
      </c>
      <c r="D150" s="4">
        <v>1</v>
      </c>
      <c r="E150" s="4">
        <v>214</v>
      </c>
      <c r="F150" s="4">
        <f>ROUND(Source!AS133,O150)</f>
        <v>292381</v>
      </c>
      <c r="G150" s="4" t="s">
        <v>71</v>
      </c>
      <c r="H150" s="4" t="s">
        <v>72</v>
      </c>
      <c r="I150" s="4"/>
      <c r="J150" s="4"/>
      <c r="K150" s="4">
        <v>214</v>
      </c>
      <c r="L150" s="4">
        <v>16</v>
      </c>
      <c r="M150" s="4">
        <v>3</v>
      </c>
      <c r="N150" s="4" t="s">
        <v>3</v>
      </c>
      <c r="O150" s="4">
        <v>0</v>
      </c>
      <c r="P150" s="4"/>
      <c r="Q150" s="4"/>
      <c r="R150" s="4"/>
      <c r="S150" s="4"/>
      <c r="T150" s="4"/>
      <c r="U150" s="4"/>
      <c r="V150" s="4"/>
      <c r="W150" s="4"/>
    </row>
    <row r="151" spans="1:23" x14ac:dyDescent="0.2">
      <c r="A151" s="4">
        <v>50</v>
      </c>
      <c r="B151" s="4">
        <v>0</v>
      </c>
      <c r="C151" s="4">
        <v>0</v>
      </c>
      <c r="D151" s="4">
        <v>1</v>
      </c>
      <c r="E151" s="4">
        <v>215</v>
      </c>
      <c r="F151" s="4">
        <f>ROUND(Source!AT133,O151)</f>
        <v>30361</v>
      </c>
      <c r="G151" s="4" t="s">
        <v>73</v>
      </c>
      <c r="H151" s="4" t="s">
        <v>74</v>
      </c>
      <c r="I151" s="4"/>
      <c r="J151" s="4"/>
      <c r="K151" s="4">
        <v>215</v>
      </c>
      <c r="L151" s="4">
        <v>17</v>
      </c>
      <c r="M151" s="4">
        <v>3</v>
      </c>
      <c r="N151" s="4" t="s">
        <v>3</v>
      </c>
      <c r="O151" s="4">
        <v>0</v>
      </c>
      <c r="P151" s="4"/>
      <c r="Q151" s="4"/>
      <c r="R151" s="4"/>
      <c r="S151" s="4"/>
      <c r="T151" s="4"/>
      <c r="U151" s="4"/>
      <c r="V151" s="4"/>
      <c r="W151" s="4"/>
    </row>
    <row r="152" spans="1:23" x14ac:dyDescent="0.2">
      <c r="A152" s="4">
        <v>50</v>
      </c>
      <c r="B152" s="4">
        <v>0</v>
      </c>
      <c r="C152" s="4">
        <v>0</v>
      </c>
      <c r="D152" s="4">
        <v>1</v>
      </c>
      <c r="E152" s="4">
        <v>217</v>
      </c>
      <c r="F152" s="4">
        <f>ROUND(Source!AU133,O152)</f>
        <v>0</v>
      </c>
      <c r="G152" s="4" t="s">
        <v>75</v>
      </c>
      <c r="H152" s="4" t="s">
        <v>76</v>
      </c>
      <c r="I152" s="4"/>
      <c r="J152" s="4"/>
      <c r="K152" s="4">
        <v>217</v>
      </c>
      <c r="L152" s="4">
        <v>18</v>
      </c>
      <c r="M152" s="4">
        <v>3</v>
      </c>
      <c r="N152" s="4" t="s">
        <v>3</v>
      </c>
      <c r="O152" s="4">
        <v>0</v>
      </c>
      <c r="P152" s="4"/>
      <c r="Q152" s="4"/>
      <c r="R152" s="4"/>
      <c r="S152" s="4"/>
      <c r="T152" s="4"/>
      <c r="U152" s="4"/>
      <c r="V152" s="4"/>
      <c r="W152" s="4"/>
    </row>
    <row r="153" spans="1:23" x14ac:dyDescent="0.2">
      <c r="A153" s="4">
        <v>50</v>
      </c>
      <c r="B153" s="4">
        <v>0</v>
      </c>
      <c r="C153" s="4">
        <v>0</v>
      </c>
      <c r="D153" s="4">
        <v>1</v>
      </c>
      <c r="E153" s="4">
        <v>230</v>
      </c>
      <c r="F153" s="4">
        <f>ROUND(Source!BA133,O153)</f>
        <v>0</v>
      </c>
      <c r="G153" s="4" t="s">
        <v>77</v>
      </c>
      <c r="H153" s="4" t="s">
        <v>78</v>
      </c>
      <c r="I153" s="4"/>
      <c r="J153" s="4"/>
      <c r="K153" s="4">
        <v>230</v>
      </c>
      <c r="L153" s="4">
        <v>19</v>
      </c>
      <c r="M153" s="4">
        <v>3</v>
      </c>
      <c r="N153" s="4" t="s">
        <v>3</v>
      </c>
      <c r="O153" s="4">
        <v>0</v>
      </c>
      <c r="P153" s="4"/>
      <c r="Q153" s="4"/>
      <c r="R153" s="4"/>
      <c r="S153" s="4"/>
      <c r="T153" s="4"/>
      <c r="U153" s="4"/>
      <c r="V153" s="4"/>
      <c r="W153" s="4"/>
    </row>
    <row r="154" spans="1:23" x14ac:dyDescent="0.2">
      <c r="A154" s="4">
        <v>50</v>
      </c>
      <c r="B154" s="4">
        <v>0</v>
      </c>
      <c r="C154" s="4">
        <v>0</v>
      </c>
      <c r="D154" s="4">
        <v>1</v>
      </c>
      <c r="E154" s="4">
        <v>206</v>
      </c>
      <c r="F154" s="4">
        <f>ROUND(Source!T133,O154)</f>
        <v>0</v>
      </c>
      <c r="G154" s="4" t="s">
        <v>79</v>
      </c>
      <c r="H154" s="4" t="s">
        <v>80</v>
      </c>
      <c r="I154" s="4"/>
      <c r="J154" s="4"/>
      <c r="K154" s="4">
        <v>206</v>
      </c>
      <c r="L154" s="4">
        <v>20</v>
      </c>
      <c r="M154" s="4">
        <v>3</v>
      </c>
      <c r="N154" s="4" t="s">
        <v>3</v>
      </c>
      <c r="O154" s="4">
        <v>0</v>
      </c>
      <c r="P154" s="4"/>
      <c r="Q154" s="4"/>
      <c r="R154" s="4"/>
      <c r="S154" s="4"/>
      <c r="T154" s="4"/>
      <c r="U154" s="4"/>
      <c r="V154" s="4"/>
      <c r="W154" s="4"/>
    </row>
    <row r="155" spans="1:23" x14ac:dyDescent="0.2">
      <c r="A155" s="4">
        <v>50</v>
      </c>
      <c r="B155" s="4">
        <v>0</v>
      </c>
      <c r="C155" s="4">
        <v>0</v>
      </c>
      <c r="D155" s="4">
        <v>1</v>
      </c>
      <c r="E155" s="4">
        <v>207</v>
      </c>
      <c r="F155" s="4">
        <f>Source!U133</f>
        <v>589.9320120000001</v>
      </c>
      <c r="G155" s="4" t="s">
        <v>81</v>
      </c>
      <c r="H155" s="4" t="s">
        <v>82</v>
      </c>
      <c r="I155" s="4"/>
      <c r="J155" s="4"/>
      <c r="K155" s="4">
        <v>207</v>
      </c>
      <c r="L155" s="4">
        <v>21</v>
      </c>
      <c r="M155" s="4">
        <v>3</v>
      </c>
      <c r="N155" s="4" t="s">
        <v>3</v>
      </c>
      <c r="O155" s="4">
        <v>-1</v>
      </c>
      <c r="P155" s="4"/>
      <c r="Q155" s="4"/>
      <c r="R155" s="4"/>
      <c r="S155" s="4"/>
      <c r="T155" s="4"/>
      <c r="U155" s="4"/>
      <c r="V155" s="4"/>
      <c r="W155" s="4"/>
    </row>
    <row r="156" spans="1:23" x14ac:dyDescent="0.2">
      <c r="A156" s="4">
        <v>50</v>
      </c>
      <c r="B156" s="4">
        <v>0</v>
      </c>
      <c r="C156" s="4">
        <v>0</v>
      </c>
      <c r="D156" s="4">
        <v>1</v>
      </c>
      <c r="E156" s="4">
        <v>208</v>
      </c>
      <c r="F156" s="4">
        <f>Source!V133</f>
        <v>102.48647200000001</v>
      </c>
      <c r="G156" s="4" t="s">
        <v>83</v>
      </c>
      <c r="H156" s="4" t="s">
        <v>84</v>
      </c>
      <c r="I156" s="4"/>
      <c r="J156" s="4"/>
      <c r="K156" s="4">
        <v>208</v>
      </c>
      <c r="L156" s="4">
        <v>22</v>
      </c>
      <c r="M156" s="4">
        <v>3</v>
      </c>
      <c r="N156" s="4" t="s">
        <v>3</v>
      </c>
      <c r="O156" s="4">
        <v>-1</v>
      </c>
      <c r="P156" s="4"/>
      <c r="Q156" s="4"/>
      <c r="R156" s="4"/>
      <c r="S156" s="4"/>
      <c r="T156" s="4"/>
      <c r="U156" s="4"/>
      <c r="V156" s="4"/>
      <c r="W156" s="4"/>
    </row>
    <row r="157" spans="1:23" x14ac:dyDescent="0.2">
      <c r="A157" s="4">
        <v>50</v>
      </c>
      <c r="B157" s="4">
        <v>0</v>
      </c>
      <c r="C157" s="4">
        <v>0</v>
      </c>
      <c r="D157" s="4">
        <v>1</v>
      </c>
      <c r="E157" s="4">
        <v>209</v>
      </c>
      <c r="F157" s="4">
        <f>ROUND(Source!W133,O157)</f>
        <v>0</v>
      </c>
      <c r="G157" s="4" t="s">
        <v>85</v>
      </c>
      <c r="H157" s="4" t="s">
        <v>86</v>
      </c>
      <c r="I157" s="4"/>
      <c r="J157" s="4"/>
      <c r="K157" s="4">
        <v>209</v>
      </c>
      <c r="L157" s="4">
        <v>23</v>
      </c>
      <c r="M157" s="4">
        <v>3</v>
      </c>
      <c r="N157" s="4" t="s">
        <v>3</v>
      </c>
      <c r="O157" s="4">
        <v>0</v>
      </c>
      <c r="P157" s="4"/>
      <c r="Q157" s="4"/>
      <c r="R157" s="4"/>
      <c r="S157" s="4"/>
      <c r="T157" s="4"/>
      <c r="U157" s="4"/>
      <c r="V157" s="4"/>
      <c r="W157" s="4"/>
    </row>
    <row r="158" spans="1:23" x14ac:dyDescent="0.2">
      <c r="A158" s="4">
        <v>50</v>
      </c>
      <c r="B158" s="4">
        <v>0</v>
      </c>
      <c r="C158" s="4">
        <v>0</v>
      </c>
      <c r="D158" s="4">
        <v>1</v>
      </c>
      <c r="E158" s="4">
        <v>233</v>
      </c>
      <c r="F158" s="4">
        <f>ROUND(Source!BD133,O158)</f>
        <v>0</v>
      </c>
      <c r="G158" s="4" t="s">
        <v>87</v>
      </c>
      <c r="H158" s="4" t="s">
        <v>88</v>
      </c>
      <c r="I158" s="4"/>
      <c r="J158" s="4"/>
      <c r="K158" s="4">
        <v>233</v>
      </c>
      <c r="L158" s="4">
        <v>24</v>
      </c>
      <c r="M158" s="4">
        <v>3</v>
      </c>
      <c r="N158" s="4" t="s">
        <v>3</v>
      </c>
      <c r="O158" s="4">
        <v>0</v>
      </c>
      <c r="P158" s="4"/>
      <c r="Q158" s="4"/>
      <c r="R158" s="4"/>
      <c r="S158" s="4"/>
      <c r="T158" s="4"/>
      <c r="U158" s="4"/>
      <c r="V158" s="4"/>
      <c r="W158" s="4"/>
    </row>
    <row r="159" spans="1:23" x14ac:dyDescent="0.2">
      <c r="A159" s="4">
        <v>50</v>
      </c>
      <c r="B159" s="4">
        <v>1</v>
      </c>
      <c r="C159" s="4">
        <v>0</v>
      </c>
      <c r="D159" s="4">
        <v>1</v>
      </c>
      <c r="E159" s="4">
        <v>210</v>
      </c>
      <c r="F159" s="4">
        <f>ROUND(Source!X133,O159)</f>
        <v>5551</v>
      </c>
      <c r="G159" s="4" t="s">
        <v>89</v>
      </c>
      <c r="H159" s="4" t="s">
        <v>90</v>
      </c>
      <c r="I159" s="4"/>
      <c r="J159" s="4"/>
      <c r="K159" s="4">
        <v>210</v>
      </c>
      <c r="L159" s="4">
        <v>25</v>
      </c>
      <c r="M159" s="4">
        <v>0</v>
      </c>
      <c r="N159" s="4" t="s">
        <v>3</v>
      </c>
      <c r="O159" s="4">
        <v>0</v>
      </c>
      <c r="P159" s="4"/>
      <c r="Q159" s="4"/>
      <c r="R159" s="4"/>
      <c r="S159" s="4"/>
      <c r="T159" s="4"/>
      <c r="U159" s="4"/>
      <c r="V159" s="4"/>
      <c r="W159" s="4"/>
    </row>
    <row r="160" spans="1:23" x14ac:dyDescent="0.2">
      <c r="A160" s="4">
        <v>50</v>
      </c>
      <c r="B160" s="4">
        <v>1</v>
      </c>
      <c r="C160" s="4">
        <v>0</v>
      </c>
      <c r="D160" s="4">
        <v>1</v>
      </c>
      <c r="E160" s="4">
        <v>211</v>
      </c>
      <c r="F160" s="4">
        <f>ROUND(Source!Y133,O160)</f>
        <v>3150</v>
      </c>
      <c r="G160" s="4" t="s">
        <v>91</v>
      </c>
      <c r="H160" s="4" t="s">
        <v>92</v>
      </c>
      <c r="I160" s="4"/>
      <c r="J160" s="4"/>
      <c r="K160" s="4">
        <v>211</v>
      </c>
      <c r="L160" s="4">
        <v>26</v>
      </c>
      <c r="M160" s="4">
        <v>0</v>
      </c>
      <c r="N160" s="4" t="s">
        <v>3</v>
      </c>
      <c r="O160" s="4">
        <v>0</v>
      </c>
      <c r="P160" s="4"/>
      <c r="Q160" s="4"/>
      <c r="R160" s="4"/>
      <c r="S160" s="4"/>
      <c r="T160" s="4"/>
      <c r="U160" s="4"/>
      <c r="V160" s="4"/>
      <c r="W160" s="4"/>
    </row>
    <row r="161" spans="1:206" x14ac:dyDescent="0.2">
      <c r="A161" s="4">
        <v>50</v>
      </c>
      <c r="B161" s="4">
        <v>1</v>
      </c>
      <c r="C161" s="4">
        <v>0</v>
      </c>
      <c r="D161" s="4">
        <v>1</v>
      </c>
      <c r="E161" s="4">
        <v>224</v>
      </c>
      <c r="F161" s="4">
        <f>ROUND(Source!AR133,O161)</f>
        <v>322742</v>
      </c>
      <c r="G161" s="4" t="s">
        <v>93</v>
      </c>
      <c r="H161" s="4" t="s">
        <v>94</v>
      </c>
      <c r="I161" s="4"/>
      <c r="J161" s="4"/>
      <c r="K161" s="4">
        <v>224</v>
      </c>
      <c r="L161" s="4">
        <v>27</v>
      </c>
      <c r="M161" s="4">
        <v>0</v>
      </c>
      <c r="N161" s="4" t="s">
        <v>3</v>
      </c>
      <c r="O161" s="4">
        <v>0</v>
      </c>
      <c r="P161" s="4"/>
      <c r="Q161" s="4"/>
      <c r="R161" s="4"/>
      <c r="S161" s="4"/>
      <c r="T161" s="4"/>
      <c r="U161" s="4"/>
      <c r="V161" s="4"/>
      <c r="W161" s="4"/>
    </row>
    <row r="162" spans="1:206" x14ac:dyDescent="0.2">
      <c r="A162" s="4">
        <v>50</v>
      </c>
      <c r="B162" s="4">
        <v>1</v>
      </c>
      <c r="C162" s="4">
        <v>0</v>
      </c>
      <c r="D162" s="4">
        <v>2</v>
      </c>
      <c r="E162" s="4">
        <v>0</v>
      </c>
      <c r="F162" s="4">
        <f>ROUND((F161-F142)*8.21,O162)</f>
        <v>2649711.8199999998</v>
      </c>
      <c r="G162" s="4" t="s">
        <v>95</v>
      </c>
      <c r="H162" s="4" t="s">
        <v>96</v>
      </c>
      <c r="I162" s="4"/>
      <c r="J162" s="4"/>
      <c r="K162" s="4">
        <v>212</v>
      </c>
      <c r="L162" s="4">
        <v>28</v>
      </c>
      <c r="M162" s="4">
        <v>0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/>
    </row>
    <row r="163" spans="1:206" x14ac:dyDescent="0.2">
      <c r="A163" s="4">
        <v>50</v>
      </c>
      <c r="B163" s="4">
        <v>1</v>
      </c>
      <c r="C163" s="4">
        <v>0</v>
      </c>
      <c r="D163" s="4">
        <v>2</v>
      </c>
      <c r="E163" s="4">
        <v>0</v>
      </c>
      <c r="F163" s="4">
        <f>ROUND(F162*0.2,O163)</f>
        <v>529942.36</v>
      </c>
      <c r="G163" s="4" t="s">
        <v>97</v>
      </c>
      <c r="H163" s="4" t="s">
        <v>98</v>
      </c>
      <c r="I163" s="4"/>
      <c r="J163" s="4"/>
      <c r="K163" s="4">
        <v>212</v>
      </c>
      <c r="L163" s="4">
        <v>29</v>
      </c>
      <c r="M163" s="4">
        <v>0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/>
    </row>
    <row r="164" spans="1:206" x14ac:dyDescent="0.2">
      <c r="A164" s="4">
        <v>50</v>
      </c>
      <c r="B164" s="4">
        <v>1</v>
      </c>
      <c r="C164" s="4">
        <v>0</v>
      </c>
      <c r="D164" s="4">
        <v>2</v>
      </c>
      <c r="E164" s="4">
        <v>0</v>
      </c>
      <c r="F164" s="4">
        <f>ROUND(F162+F163,O164)</f>
        <v>3179654.18</v>
      </c>
      <c r="G164" s="4" t="s">
        <v>99</v>
      </c>
      <c r="H164" s="4" t="s">
        <v>100</v>
      </c>
      <c r="I164" s="4"/>
      <c r="J164" s="4"/>
      <c r="K164" s="4">
        <v>212</v>
      </c>
      <c r="L164" s="4">
        <v>30</v>
      </c>
      <c r="M164" s="4">
        <v>0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/>
    </row>
    <row r="166" spans="1:206" x14ac:dyDescent="0.2">
      <c r="A166" s="2">
        <v>51</v>
      </c>
      <c r="B166" s="2">
        <f>B20</f>
        <v>1</v>
      </c>
      <c r="C166" s="2">
        <f>A20</f>
        <v>3</v>
      </c>
      <c r="D166" s="2">
        <f>ROW(A20)</f>
        <v>20</v>
      </c>
      <c r="E166" s="2"/>
      <c r="F166" s="2" t="str">
        <f>IF(F20&lt;&gt;"",F20,"")</f>
        <v>Новая локальная смета</v>
      </c>
      <c r="G166" s="2" t="str">
        <f>IF(G20&lt;&gt;"",G20,"")</f>
        <v>Новая локальная смета</v>
      </c>
      <c r="H166" s="2">
        <v>0</v>
      </c>
      <c r="I166" s="2"/>
      <c r="J166" s="2"/>
      <c r="K166" s="2"/>
      <c r="L166" s="2"/>
      <c r="M166" s="2"/>
      <c r="N166" s="2"/>
      <c r="O166" s="2">
        <f t="shared" ref="O166:T166" si="115">ROUND(O32+O133+AB166,0)</f>
        <v>314664</v>
      </c>
      <c r="P166" s="2">
        <f t="shared" si="115"/>
        <v>293485</v>
      </c>
      <c r="Q166" s="2">
        <f t="shared" si="115"/>
        <v>16668</v>
      </c>
      <c r="R166" s="2">
        <f t="shared" si="115"/>
        <v>1226</v>
      </c>
      <c r="S166" s="2">
        <f t="shared" si="115"/>
        <v>4511</v>
      </c>
      <c r="T166" s="2">
        <f t="shared" si="115"/>
        <v>0</v>
      </c>
      <c r="U166" s="2">
        <f>U32+U133+AH166</f>
        <v>596.41201200000012</v>
      </c>
      <c r="V166" s="2">
        <f>V32+V133+AI166</f>
        <v>106.006472</v>
      </c>
      <c r="W166" s="2">
        <f>ROUND(W32+W133+AJ166,0)</f>
        <v>0</v>
      </c>
      <c r="X166" s="2">
        <f>ROUND(X32+X133+AK166,0)</f>
        <v>5643</v>
      </c>
      <c r="Y166" s="2">
        <f>ROUND(Y32+Y133+AL166,0)</f>
        <v>3195</v>
      </c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>
        <f t="shared" ref="AO166:BD166" si="116">ROUND(AO32+AO133+BX166,0)</f>
        <v>0</v>
      </c>
      <c r="AP166" s="2">
        <f t="shared" si="116"/>
        <v>0</v>
      </c>
      <c r="AQ166" s="2">
        <f t="shared" si="116"/>
        <v>0</v>
      </c>
      <c r="AR166" s="2">
        <f t="shared" si="116"/>
        <v>323502</v>
      </c>
      <c r="AS166" s="2">
        <f t="shared" si="116"/>
        <v>293141</v>
      </c>
      <c r="AT166" s="2">
        <f t="shared" si="116"/>
        <v>30361</v>
      </c>
      <c r="AU166" s="2">
        <f t="shared" si="116"/>
        <v>0</v>
      </c>
      <c r="AV166" s="2">
        <f t="shared" si="116"/>
        <v>293485</v>
      </c>
      <c r="AW166" s="2">
        <f t="shared" si="116"/>
        <v>293485</v>
      </c>
      <c r="AX166" s="2">
        <f t="shared" si="116"/>
        <v>0</v>
      </c>
      <c r="AY166" s="2">
        <f t="shared" si="116"/>
        <v>293485</v>
      </c>
      <c r="AZ166" s="2">
        <f t="shared" si="116"/>
        <v>0</v>
      </c>
      <c r="BA166" s="2">
        <f t="shared" si="116"/>
        <v>0</v>
      </c>
      <c r="BB166" s="2">
        <f t="shared" si="116"/>
        <v>0</v>
      </c>
      <c r="BC166" s="2">
        <f t="shared" si="116"/>
        <v>0</v>
      </c>
      <c r="BD166" s="2">
        <f t="shared" si="116"/>
        <v>61</v>
      </c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3"/>
      <c r="DH166" s="3"/>
      <c r="DI166" s="3"/>
      <c r="DJ166" s="3"/>
      <c r="DK166" s="3"/>
      <c r="DL166" s="3"/>
      <c r="DM166" s="3"/>
      <c r="DN166" s="3"/>
      <c r="DO166" s="3"/>
      <c r="DP166" s="3"/>
      <c r="DQ166" s="3"/>
      <c r="DR166" s="3"/>
      <c r="DS166" s="3"/>
      <c r="DT166" s="3"/>
      <c r="DU166" s="3"/>
      <c r="DV166" s="3"/>
      <c r="DW166" s="3"/>
      <c r="DX166" s="3"/>
      <c r="DY166" s="3"/>
      <c r="DZ166" s="3"/>
      <c r="EA166" s="3"/>
      <c r="EB166" s="3"/>
      <c r="EC166" s="3"/>
      <c r="ED166" s="3"/>
      <c r="EE166" s="3"/>
      <c r="EF166" s="3"/>
      <c r="EG166" s="3"/>
      <c r="EH166" s="3"/>
      <c r="EI166" s="3"/>
      <c r="EJ166" s="3"/>
      <c r="EK166" s="3"/>
      <c r="EL166" s="3"/>
      <c r="EM166" s="3"/>
      <c r="EN166" s="3"/>
      <c r="EO166" s="3"/>
      <c r="EP166" s="3"/>
      <c r="EQ166" s="3"/>
      <c r="ER166" s="3"/>
      <c r="ES166" s="3"/>
      <c r="ET166" s="3"/>
      <c r="EU166" s="3"/>
      <c r="EV166" s="3"/>
      <c r="EW166" s="3"/>
      <c r="EX166" s="3"/>
      <c r="EY166" s="3"/>
      <c r="EZ166" s="3"/>
      <c r="FA166" s="3"/>
      <c r="FB166" s="3"/>
      <c r="FC166" s="3"/>
      <c r="FD166" s="3"/>
      <c r="FE166" s="3"/>
      <c r="FF166" s="3"/>
      <c r="FG166" s="3"/>
      <c r="FH166" s="3"/>
      <c r="FI166" s="3"/>
      <c r="FJ166" s="3"/>
      <c r="FK166" s="3"/>
      <c r="FL166" s="3"/>
      <c r="FM166" s="3"/>
      <c r="FN166" s="3"/>
      <c r="FO166" s="3"/>
      <c r="FP166" s="3"/>
      <c r="FQ166" s="3"/>
      <c r="FR166" s="3"/>
      <c r="FS166" s="3"/>
      <c r="FT166" s="3"/>
      <c r="FU166" s="3"/>
      <c r="FV166" s="3"/>
      <c r="FW166" s="3"/>
      <c r="FX166" s="3"/>
      <c r="FY166" s="3"/>
      <c r="FZ166" s="3"/>
      <c r="GA166" s="3"/>
      <c r="GB166" s="3"/>
      <c r="GC166" s="3"/>
      <c r="GD166" s="3"/>
      <c r="GE166" s="3"/>
      <c r="GF166" s="3"/>
      <c r="GG166" s="3"/>
      <c r="GH166" s="3"/>
      <c r="GI166" s="3"/>
      <c r="GJ166" s="3"/>
      <c r="GK166" s="3"/>
      <c r="GL166" s="3"/>
      <c r="GM166" s="3"/>
      <c r="GN166" s="3"/>
      <c r="GO166" s="3"/>
      <c r="GP166" s="3"/>
      <c r="GQ166" s="3"/>
      <c r="GR166" s="3"/>
      <c r="GS166" s="3"/>
      <c r="GT166" s="3"/>
      <c r="GU166" s="3"/>
      <c r="GV166" s="3"/>
      <c r="GW166" s="3"/>
      <c r="GX166" s="3">
        <v>0</v>
      </c>
    </row>
    <row r="168" spans="1:206" x14ac:dyDescent="0.2">
      <c r="A168" s="4">
        <v>50</v>
      </c>
      <c r="B168" s="4">
        <v>0</v>
      </c>
      <c r="C168" s="4">
        <v>0</v>
      </c>
      <c r="D168" s="4">
        <v>1</v>
      </c>
      <c r="E168" s="4">
        <v>201</v>
      </c>
      <c r="F168" s="4">
        <f>ROUND(Source!O166,O168)</f>
        <v>314664</v>
      </c>
      <c r="G168" s="4" t="s">
        <v>41</v>
      </c>
      <c r="H168" s="4" t="s">
        <v>42</v>
      </c>
      <c r="I168" s="4"/>
      <c r="J168" s="4"/>
      <c r="K168" s="4">
        <v>201</v>
      </c>
      <c r="L168" s="4">
        <v>1</v>
      </c>
      <c r="M168" s="4">
        <v>3</v>
      </c>
      <c r="N168" s="4" t="s">
        <v>3</v>
      </c>
      <c r="O168" s="4">
        <v>0</v>
      </c>
      <c r="P168" s="4"/>
      <c r="Q168" s="4"/>
      <c r="R168" s="4"/>
      <c r="S168" s="4"/>
      <c r="T168" s="4"/>
      <c r="U168" s="4"/>
      <c r="V168" s="4"/>
      <c r="W168" s="4"/>
    </row>
    <row r="169" spans="1:206" x14ac:dyDescent="0.2">
      <c r="A169" s="4">
        <v>50</v>
      </c>
      <c r="B169" s="4">
        <v>0</v>
      </c>
      <c r="C169" s="4">
        <v>0</v>
      </c>
      <c r="D169" s="4">
        <v>1</v>
      </c>
      <c r="E169" s="4">
        <v>202</v>
      </c>
      <c r="F169" s="4">
        <f>ROUND(Source!P166,O169)</f>
        <v>293485</v>
      </c>
      <c r="G169" s="4" t="s">
        <v>43</v>
      </c>
      <c r="H169" s="4" t="s">
        <v>44</v>
      </c>
      <c r="I169" s="4"/>
      <c r="J169" s="4"/>
      <c r="K169" s="4">
        <v>202</v>
      </c>
      <c r="L169" s="4">
        <v>2</v>
      </c>
      <c r="M169" s="4">
        <v>3</v>
      </c>
      <c r="N169" s="4" t="s">
        <v>3</v>
      </c>
      <c r="O169" s="4">
        <v>0</v>
      </c>
      <c r="P169" s="4"/>
      <c r="Q169" s="4"/>
      <c r="R169" s="4"/>
      <c r="S169" s="4"/>
      <c r="T169" s="4"/>
      <c r="U169" s="4"/>
      <c r="V169" s="4"/>
      <c r="W169" s="4"/>
    </row>
    <row r="170" spans="1:206" x14ac:dyDescent="0.2">
      <c r="A170" s="4">
        <v>50</v>
      </c>
      <c r="B170" s="4">
        <v>0</v>
      </c>
      <c r="C170" s="4">
        <v>0</v>
      </c>
      <c r="D170" s="4">
        <v>1</v>
      </c>
      <c r="E170" s="4">
        <v>222</v>
      </c>
      <c r="F170" s="4">
        <f>ROUND(Source!AO166,O170)</f>
        <v>0</v>
      </c>
      <c r="G170" s="4" t="s">
        <v>45</v>
      </c>
      <c r="H170" s="4" t="s">
        <v>46</v>
      </c>
      <c r="I170" s="4"/>
      <c r="J170" s="4"/>
      <c r="K170" s="4">
        <v>222</v>
      </c>
      <c r="L170" s="4">
        <v>3</v>
      </c>
      <c r="M170" s="4">
        <v>3</v>
      </c>
      <c r="N170" s="4" t="s">
        <v>3</v>
      </c>
      <c r="O170" s="4">
        <v>0</v>
      </c>
      <c r="P170" s="4"/>
      <c r="Q170" s="4"/>
      <c r="R170" s="4"/>
      <c r="S170" s="4"/>
      <c r="T170" s="4"/>
      <c r="U170" s="4"/>
      <c r="V170" s="4"/>
      <c r="W170" s="4"/>
    </row>
    <row r="171" spans="1:206" x14ac:dyDescent="0.2">
      <c r="A171" s="4">
        <v>50</v>
      </c>
      <c r="B171" s="4">
        <v>0</v>
      </c>
      <c r="C171" s="4">
        <v>0</v>
      </c>
      <c r="D171" s="4">
        <v>1</v>
      </c>
      <c r="E171" s="4">
        <v>225</v>
      </c>
      <c r="F171" s="4">
        <f>ROUND(Source!AV166,O171)</f>
        <v>293485</v>
      </c>
      <c r="G171" s="4" t="s">
        <v>47</v>
      </c>
      <c r="H171" s="4" t="s">
        <v>48</v>
      </c>
      <c r="I171" s="4"/>
      <c r="J171" s="4"/>
      <c r="K171" s="4">
        <v>225</v>
      </c>
      <c r="L171" s="4">
        <v>4</v>
      </c>
      <c r="M171" s="4">
        <v>3</v>
      </c>
      <c r="N171" s="4" t="s">
        <v>3</v>
      </c>
      <c r="O171" s="4">
        <v>0</v>
      </c>
      <c r="P171" s="4"/>
      <c r="Q171" s="4"/>
      <c r="R171" s="4"/>
      <c r="S171" s="4"/>
      <c r="T171" s="4"/>
      <c r="U171" s="4"/>
      <c r="V171" s="4"/>
      <c r="W171" s="4"/>
    </row>
    <row r="172" spans="1:206" x14ac:dyDescent="0.2">
      <c r="A172" s="4">
        <v>50</v>
      </c>
      <c r="B172" s="4">
        <v>0</v>
      </c>
      <c r="C172" s="4">
        <v>0</v>
      </c>
      <c r="D172" s="4">
        <v>1</v>
      </c>
      <c r="E172" s="4">
        <v>226</v>
      </c>
      <c r="F172" s="4">
        <f>ROUND(Source!AW166,O172)</f>
        <v>293485</v>
      </c>
      <c r="G172" s="4" t="s">
        <v>49</v>
      </c>
      <c r="H172" s="4" t="s">
        <v>50</v>
      </c>
      <c r="I172" s="4"/>
      <c r="J172" s="4"/>
      <c r="K172" s="4">
        <v>226</v>
      </c>
      <c r="L172" s="4">
        <v>5</v>
      </c>
      <c r="M172" s="4">
        <v>3</v>
      </c>
      <c r="N172" s="4" t="s">
        <v>3</v>
      </c>
      <c r="O172" s="4">
        <v>0</v>
      </c>
      <c r="P172" s="4"/>
      <c r="Q172" s="4"/>
      <c r="R172" s="4"/>
      <c r="S172" s="4"/>
      <c r="T172" s="4"/>
      <c r="U172" s="4"/>
      <c r="V172" s="4"/>
      <c r="W172" s="4"/>
    </row>
    <row r="173" spans="1:206" x14ac:dyDescent="0.2">
      <c r="A173" s="4">
        <v>50</v>
      </c>
      <c r="B173" s="4">
        <v>0</v>
      </c>
      <c r="C173" s="4">
        <v>0</v>
      </c>
      <c r="D173" s="4">
        <v>1</v>
      </c>
      <c r="E173" s="4">
        <v>227</v>
      </c>
      <c r="F173" s="4">
        <f>ROUND(Source!AX166,O173)</f>
        <v>0</v>
      </c>
      <c r="G173" s="4" t="s">
        <v>51</v>
      </c>
      <c r="H173" s="4" t="s">
        <v>52</v>
      </c>
      <c r="I173" s="4"/>
      <c r="J173" s="4"/>
      <c r="K173" s="4">
        <v>227</v>
      </c>
      <c r="L173" s="4">
        <v>6</v>
      </c>
      <c r="M173" s="4">
        <v>3</v>
      </c>
      <c r="N173" s="4" t="s">
        <v>3</v>
      </c>
      <c r="O173" s="4">
        <v>0</v>
      </c>
      <c r="P173" s="4"/>
      <c r="Q173" s="4"/>
      <c r="R173" s="4"/>
      <c r="S173" s="4"/>
      <c r="T173" s="4"/>
      <c r="U173" s="4"/>
      <c r="V173" s="4"/>
      <c r="W173" s="4"/>
    </row>
    <row r="174" spans="1:206" x14ac:dyDescent="0.2">
      <c r="A174" s="4">
        <v>50</v>
      </c>
      <c r="B174" s="4">
        <v>0</v>
      </c>
      <c r="C174" s="4">
        <v>0</v>
      </c>
      <c r="D174" s="4">
        <v>1</v>
      </c>
      <c r="E174" s="4">
        <v>228</v>
      </c>
      <c r="F174" s="4">
        <f>ROUND(Source!AY166,O174)</f>
        <v>293485</v>
      </c>
      <c r="G174" s="4" t="s">
        <v>53</v>
      </c>
      <c r="H174" s="4" t="s">
        <v>54</v>
      </c>
      <c r="I174" s="4"/>
      <c r="J174" s="4"/>
      <c r="K174" s="4">
        <v>228</v>
      </c>
      <c r="L174" s="4">
        <v>7</v>
      </c>
      <c r="M174" s="4">
        <v>3</v>
      </c>
      <c r="N174" s="4" t="s">
        <v>3</v>
      </c>
      <c r="O174" s="4">
        <v>0</v>
      </c>
      <c r="P174" s="4"/>
      <c r="Q174" s="4"/>
      <c r="R174" s="4"/>
      <c r="S174" s="4"/>
      <c r="T174" s="4"/>
      <c r="U174" s="4"/>
      <c r="V174" s="4"/>
      <c r="W174" s="4"/>
    </row>
    <row r="175" spans="1:206" x14ac:dyDescent="0.2">
      <c r="A175" s="4">
        <v>50</v>
      </c>
      <c r="B175" s="4">
        <v>0</v>
      </c>
      <c r="C175" s="4">
        <v>0</v>
      </c>
      <c r="D175" s="4">
        <v>1</v>
      </c>
      <c r="E175" s="4">
        <v>216</v>
      </c>
      <c r="F175" s="4">
        <f>ROUND(Source!AP166,O175)</f>
        <v>0</v>
      </c>
      <c r="G175" s="4" t="s">
        <v>55</v>
      </c>
      <c r="H175" s="4" t="s">
        <v>56</v>
      </c>
      <c r="I175" s="4"/>
      <c r="J175" s="4"/>
      <c r="K175" s="4">
        <v>216</v>
      </c>
      <c r="L175" s="4">
        <v>8</v>
      </c>
      <c r="M175" s="4">
        <v>3</v>
      </c>
      <c r="N175" s="4" t="s">
        <v>3</v>
      </c>
      <c r="O175" s="4">
        <v>0</v>
      </c>
      <c r="P175" s="4"/>
      <c r="Q175" s="4"/>
      <c r="R175" s="4"/>
      <c r="S175" s="4"/>
      <c r="T175" s="4"/>
      <c r="U175" s="4"/>
      <c r="V175" s="4"/>
      <c r="W175" s="4"/>
    </row>
    <row r="176" spans="1:206" x14ac:dyDescent="0.2">
      <c r="A176" s="4">
        <v>50</v>
      </c>
      <c r="B176" s="4">
        <v>0</v>
      </c>
      <c r="C176" s="4">
        <v>0</v>
      </c>
      <c r="D176" s="4">
        <v>1</v>
      </c>
      <c r="E176" s="4">
        <v>223</v>
      </c>
      <c r="F176" s="4">
        <f>ROUND(Source!AQ166,O176)</f>
        <v>0</v>
      </c>
      <c r="G176" s="4" t="s">
        <v>57</v>
      </c>
      <c r="H176" s="4" t="s">
        <v>58</v>
      </c>
      <c r="I176" s="4"/>
      <c r="J176" s="4"/>
      <c r="K176" s="4">
        <v>223</v>
      </c>
      <c r="L176" s="4">
        <v>9</v>
      </c>
      <c r="M176" s="4">
        <v>3</v>
      </c>
      <c r="N176" s="4" t="s">
        <v>3</v>
      </c>
      <c r="O176" s="4">
        <v>0</v>
      </c>
      <c r="P176" s="4"/>
      <c r="Q176" s="4"/>
      <c r="R176" s="4"/>
      <c r="S176" s="4"/>
      <c r="T176" s="4"/>
      <c r="U176" s="4"/>
      <c r="V176" s="4"/>
      <c r="W176" s="4"/>
    </row>
    <row r="177" spans="1:23" x14ac:dyDescent="0.2">
      <c r="A177" s="4">
        <v>50</v>
      </c>
      <c r="B177" s="4">
        <v>0</v>
      </c>
      <c r="C177" s="4">
        <v>0</v>
      </c>
      <c r="D177" s="4">
        <v>1</v>
      </c>
      <c r="E177" s="4">
        <v>229</v>
      </c>
      <c r="F177" s="4">
        <f>ROUND(Source!AZ166,O177)</f>
        <v>0</v>
      </c>
      <c r="G177" s="4" t="s">
        <v>59</v>
      </c>
      <c r="H177" s="4" t="s">
        <v>60</v>
      </c>
      <c r="I177" s="4"/>
      <c r="J177" s="4"/>
      <c r="K177" s="4">
        <v>229</v>
      </c>
      <c r="L177" s="4">
        <v>10</v>
      </c>
      <c r="M177" s="4">
        <v>3</v>
      </c>
      <c r="N177" s="4" t="s">
        <v>3</v>
      </c>
      <c r="O177" s="4">
        <v>0</v>
      </c>
      <c r="P177" s="4"/>
      <c r="Q177" s="4"/>
      <c r="R177" s="4"/>
      <c r="S177" s="4"/>
      <c r="T177" s="4"/>
      <c r="U177" s="4"/>
      <c r="V177" s="4"/>
      <c r="W177" s="4"/>
    </row>
    <row r="178" spans="1:23" x14ac:dyDescent="0.2">
      <c r="A178" s="4">
        <v>50</v>
      </c>
      <c r="B178" s="4">
        <v>0</v>
      </c>
      <c r="C178" s="4">
        <v>0</v>
      </c>
      <c r="D178" s="4">
        <v>1</v>
      </c>
      <c r="E178" s="4">
        <v>203</v>
      </c>
      <c r="F178" s="4">
        <f>ROUND(Source!Q166,O178)</f>
        <v>16668</v>
      </c>
      <c r="G178" s="4" t="s">
        <v>61</v>
      </c>
      <c r="H178" s="4" t="s">
        <v>62</v>
      </c>
      <c r="I178" s="4"/>
      <c r="J178" s="4"/>
      <c r="K178" s="4">
        <v>203</v>
      </c>
      <c r="L178" s="4">
        <v>11</v>
      </c>
      <c r="M178" s="4">
        <v>3</v>
      </c>
      <c r="N178" s="4" t="s">
        <v>3</v>
      </c>
      <c r="O178" s="4">
        <v>0</v>
      </c>
      <c r="P178" s="4"/>
      <c r="Q178" s="4"/>
      <c r="R178" s="4"/>
      <c r="S178" s="4"/>
      <c r="T178" s="4"/>
      <c r="U178" s="4"/>
      <c r="V178" s="4"/>
      <c r="W178" s="4"/>
    </row>
    <row r="179" spans="1:23" x14ac:dyDescent="0.2">
      <c r="A179" s="4">
        <v>50</v>
      </c>
      <c r="B179" s="4">
        <v>0</v>
      </c>
      <c r="C179" s="4">
        <v>0</v>
      </c>
      <c r="D179" s="4">
        <v>1</v>
      </c>
      <c r="E179" s="4">
        <v>231</v>
      </c>
      <c r="F179" s="4">
        <f>ROUND(Source!BB166,O179)</f>
        <v>0</v>
      </c>
      <c r="G179" s="4" t="s">
        <v>63</v>
      </c>
      <c r="H179" s="4" t="s">
        <v>64</v>
      </c>
      <c r="I179" s="4"/>
      <c r="J179" s="4"/>
      <c r="K179" s="4">
        <v>231</v>
      </c>
      <c r="L179" s="4">
        <v>12</v>
      </c>
      <c r="M179" s="4">
        <v>3</v>
      </c>
      <c r="N179" s="4" t="s">
        <v>3</v>
      </c>
      <c r="O179" s="4">
        <v>0</v>
      </c>
      <c r="P179" s="4"/>
      <c r="Q179" s="4"/>
      <c r="R179" s="4"/>
      <c r="S179" s="4"/>
      <c r="T179" s="4"/>
      <c r="U179" s="4"/>
      <c r="V179" s="4"/>
      <c r="W179" s="4"/>
    </row>
    <row r="180" spans="1:23" x14ac:dyDescent="0.2">
      <c r="A180" s="4">
        <v>50</v>
      </c>
      <c r="B180" s="4">
        <v>0</v>
      </c>
      <c r="C180" s="4">
        <v>0</v>
      </c>
      <c r="D180" s="4">
        <v>1</v>
      </c>
      <c r="E180" s="4">
        <v>204</v>
      </c>
      <c r="F180" s="4">
        <f>ROUND(Source!R166,O180)</f>
        <v>1226</v>
      </c>
      <c r="G180" s="4" t="s">
        <v>65</v>
      </c>
      <c r="H180" s="4" t="s">
        <v>66</v>
      </c>
      <c r="I180" s="4"/>
      <c r="J180" s="4"/>
      <c r="K180" s="4">
        <v>204</v>
      </c>
      <c r="L180" s="4">
        <v>13</v>
      </c>
      <c r="M180" s="4">
        <v>3</v>
      </c>
      <c r="N180" s="4" t="s">
        <v>3</v>
      </c>
      <c r="O180" s="4">
        <v>0</v>
      </c>
      <c r="P180" s="4"/>
      <c r="Q180" s="4"/>
      <c r="R180" s="4"/>
      <c r="S180" s="4"/>
      <c r="T180" s="4"/>
      <c r="U180" s="4"/>
      <c r="V180" s="4"/>
      <c r="W180" s="4"/>
    </row>
    <row r="181" spans="1:23" x14ac:dyDescent="0.2">
      <c r="A181" s="4">
        <v>50</v>
      </c>
      <c r="B181" s="4">
        <v>0</v>
      </c>
      <c r="C181" s="4">
        <v>0</v>
      </c>
      <c r="D181" s="4">
        <v>1</v>
      </c>
      <c r="E181" s="4">
        <v>205</v>
      </c>
      <c r="F181" s="4">
        <f>ROUND(Source!S166,O181)</f>
        <v>4511</v>
      </c>
      <c r="G181" s="4" t="s">
        <v>67</v>
      </c>
      <c r="H181" s="4" t="s">
        <v>68</v>
      </c>
      <c r="I181" s="4"/>
      <c r="J181" s="4"/>
      <c r="K181" s="4">
        <v>205</v>
      </c>
      <c r="L181" s="4">
        <v>14</v>
      </c>
      <c r="M181" s="4">
        <v>3</v>
      </c>
      <c r="N181" s="4" t="s">
        <v>3</v>
      </c>
      <c r="O181" s="4">
        <v>0</v>
      </c>
      <c r="P181" s="4"/>
      <c r="Q181" s="4"/>
      <c r="R181" s="4"/>
      <c r="S181" s="4"/>
      <c r="T181" s="4"/>
      <c r="U181" s="4"/>
      <c r="V181" s="4"/>
      <c r="W181" s="4"/>
    </row>
    <row r="182" spans="1:23" x14ac:dyDescent="0.2">
      <c r="A182" s="4">
        <v>50</v>
      </c>
      <c r="B182" s="4">
        <v>0</v>
      </c>
      <c r="C182" s="4">
        <v>0</v>
      </c>
      <c r="D182" s="4">
        <v>1</v>
      </c>
      <c r="E182" s="4">
        <v>232</v>
      </c>
      <c r="F182" s="4">
        <f>ROUND(Source!BC166,O182)</f>
        <v>0</v>
      </c>
      <c r="G182" s="4" t="s">
        <v>69</v>
      </c>
      <c r="H182" s="4" t="s">
        <v>70</v>
      </c>
      <c r="I182" s="4"/>
      <c r="J182" s="4"/>
      <c r="K182" s="4">
        <v>232</v>
      </c>
      <c r="L182" s="4">
        <v>15</v>
      </c>
      <c r="M182" s="4">
        <v>3</v>
      </c>
      <c r="N182" s="4" t="s">
        <v>3</v>
      </c>
      <c r="O182" s="4">
        <v>0</v>
      </c>
      <c r="P182" s="4"/>
      <c r="Q182" s="4"/>
      <c r="R182" s="4"/>
      <c r="S182" s="4"/>
      <c r="T182" s="4"/>
      <c r="U182" s="4"/>
      <c r="V182" s="4"/>
      <c r="W182" s="4"/>
    </row>
    <row r="183" spans="1:23" x14ac:dyDescent="0.2">
      <c r="A183" s="4">
        <v>50</v>
      </c>
      <c r="B183" s="4">
        <v>0</v>
      </c>
      <c r="C183" s="4">
        <v>0</v>
      </c>
      <c r="D183" s="4">
        <v>1</v>
      </c>
      <c r="E183" s="4">
        <v>214</v>
      </c>
      <c r="F183" s="4">
        <f>ROUND(Source!AS166,O183)</f>
        <v>293141</v>
      </c>
      <c r="G183" s="4" t="s">
        <v>71</v>
      </c>
      <c r="H183" s="4" t="s">
        <v>72</v>
      </c>
      <c r="I183" s="4"/>
      <c r="J183" s="4"/>
      <c r="K183" s="4">
        <v>214</v>
      </c>
      <c r="L183" s="4">
        <v>16</v>
      </c>
      <c r="M183" s="4">
        <v>3</v>
      </c>
      <c r="N183" s="4" t="s">
        <v>3</v>
      </c>
      <c r="O183" s="4">
        <v>0</v>
      </c>
      <c r="P183" s="4"/>
      <c r="Q183" s="4"/>
      <c r="R183" s="4"/>
      <c r="S183" s="4"/>
      <c r="T183" s="4"/>
      <c r="U183" s="4"/>
      <c r="V183" s="4"/>
      <c r="W183" s="4"/>
    </row>
    <row r="184" spans="1:23" x14ac:dyDescent="0.2">
      <c r="A184" s="4">
        <v>50</v>
      </c>
      <c r="B184" s="4">
        <v>0</v>
      </c>
      <c r="C184" s="4">
        <v>0</v>
      </c>
      <c r="D184" s="4">
        <v>1</v>
      </c>
      <c r="E184" s="4">
        <v>215</v>
      </c>
      <c r="F184" s="4">
        <f>ROUND(Source!AT166,O184)</f>
        <v>30361</v>
      </c>
      <c r="G184" s="4" t="s">
        <v>73</v>
      </c>
      <c r="H184" s="4" t="s">
        <v>74</v>
      </c>
      <c r="I184" s="4"/>
      <c r="J184" s="4"/>
      <c r="K184" s="4">
        <v>215</v>
      </c>
      <c r="L184" s="4">
        <v>17</v>
      </c>
      <c r="M184" s="4">
        <v>3</v>
      </c>
      <c r="N184" s="4" t="s">
        <v>3</v>
      </c>
      <c r="O184" s="4">
        <v>0</v>
      </c>
      <c r="P184" s="4"/>
      <c r="Q184" s="4"/>
      <c r="R184" s="4"/>
      <c r="S184" s="4"/>
      <c r="T184" s="4"/>
      <c r="U184" s="4"/>
      <c r="V184" s="4"/>
      <c r="W184" s="4"/>
    </row>
    <row r="185" spans="1:23" x14ac:dyDescent="0.2">
      <c r="A185" s="4">
        <v>50</v>
      </c>
      <c r="B185" s="4">
        <v>0</v>
      </c>
      <c r="C185" s="4">
        <v>0</v>
      </c>
      <c r="D185" s="4">
        <v>1</v>
      </c>
      <c r="E185" s="4">
        <v>217</v>
      </c>
      <c r="F185" s="4">
        <f>ROUND(Source!AU166,O185)</f>
        <v>0</v>
      </c>
      <c r="G185" s="4" t="s">
        <v>75</v>
      </c>
      <c r="H185" s="4" t="s">
        <v>76</v>
      </c>
      <c r="I185" s="4"/>
      <c r="J185" s="4"/>
      <c r="K185" s="4">
        <v>217</v>
      </c>
      <c r="L185" s="4">
        <v>18</v>
      </c>
      <c r="M185" s="4">
        <v>3</v>
      </c>
      <c r="N185" s="4" t="s">
        <v>3</v>
      </c>
      <c r="O185" s="4">
        <v>0</v>
      </c>
      <c r="P185" s="4"/>
      <c r="Q185" s="4"/>
      <c r="R185" s="4"/>
      <c r="S185" s="4"/>
      <c r="T185" s="4"/>
      <c r="U185" s="4"/>
      <c r="V185" s="4"/>
      <c r="W185" s="4"/>
    </row>
    <row r="186" spans="1:23" x14ac:dyDescent="0.2">
      <c r="A186" s="4">
        <v>50</v>
      </c>
      <c r="B186" s="4">
        <v>0</v>
      </c>
      <c r="C186" s="4">
        <v>0</v>
      </c>
      <c r="D186" s="4">
        <v>1</v>
      </c>
      <c r="E186" s="4">
        <v>230</v>
      </c>
      <c r="F186" s="4">
        <f>ROUND(Source!BA166,O186)</f>
        <v>0</v>
      </c>
      <c r="G186" s="4" t="s">
        <v>77</v>
      </c>
      <c r="H186" s="4" t="s">
        <v>78</v>
      </c>
      <c r="I186" s="4"/>
      <c r="J186" s="4"/>
      <c r="K186" s="4">
        <v>230</v>
      </c>
      <c r="L186" s="4">
        <v>19</v>
      </c>
      <c r="M186" s="4">
        <v>3</v>
      </c>
      <c r="N186" s="4" t="s">
        <v>3</v>
      </c>
      <c r="O186" s="4">
        <v>0</v>
      </c>
      <c r="P186" s="4"/>
      <c r="Q186" s="4"/>
      <c r="R186" s="4"/>
      <c r="S186" s="4"/>
      <c r="T186" s="4"/>
      <c r="U186" s="4"/>
      <c r="V186" s="4"/>
      <c r="W186" s="4"/>
    </row>
    <row r="187" spans="1:23" x14ac:dyDescent="0.2">
      <c r="A187" s="4">
        <v>50</v>
      </c>
      <c r="B187" s="4">
        <v>0</v>
      </c>
      <c r="C187" s="4">
        <v>0</v>
      </c>
      <c r="D187" s="4">
        <v>1</v>
      </c>
      <c r="E187" s="4">
        <v>206</v>
      </c>
      <c r="F187" s="4">
        <f>ROUND(Source!T166,O187)</f>
        <v>0</v>
      </c>
      <c r="G187" s="4" t="s">
        <v>79</v>
      </c>
      <c r="H187" s="4" t="s">
        <v>80</v>
      </c>
      <c r="I187" s="4"/>
      <c r="J187" s="4"/>
      <c r="K187" s="4">
        <v>206</v>
      </c>
      <c r="L187" s="4">
        <v>20</v>
      </c>
      <c r="M187" s="4">
        <v>3</v>
      </c>
      <c r="N187" s="4" t="s">
        <v>3</v>
      </c>
      <c r="O187" s="4">
        <v>0</v>
      </c>
      <c r="P187" s="4"/>
      <c r="Q187" s="4"/>
      <c r="R187" s="4"/>
      <c r="S187" s="4"/>
      <c r="T187" s="4"/>
      <c r="U187" s="4"/>
      <c r="V187" s="4"/>
      <c r="W187" s="4"/>
    </row>
    <row r="188" spans="1:23" x14ac:dyDescent="0.2">
      <c r="A188" s="4">
        <v>50</v>
      </c>
      <c r="B188" s="4">
        <v>0</v>
      </c>
      <c r="C188" s="4">
        <v>0</v>
      </c>
      <c r="D188" s="4">
        <v>1</v>
      </c>
      <c r="E188" s="4">
        <v>207</v>
      </c>
      <c r="F188" s="4">
        <f>Source!U166</f>
        <v>596.41201200000012</v>
      </c>
      <c r="G188" s="4" t="s">
        <v>81</v>
      </c>
      <c r="H188" s="4" t="s">
        <v>82</v>
      </c>
      <c r="I188" s="4"/>
      <c r="J188" s="4"/>
      <c r="K188" s="4">
        <v>207</v>
      </c>
      <c r="L188" s="4">
        <v>21</v>
      </c>
      <c r="M188" s="4">
        <v>3</v>
      </c>
      <c r="N188" s="4" t="s">
        <v>3</v>
      </c>
      <c r="O188" s="4">
        <v>-1</v>
      </c>
      <c r="P188" s="4"/>
      <c r="Q188" s="4"/>
      <c r="R188" s="4"/>
      <c r="S188" s="4"/>
      <c r="T188" s="4"/>
      <c r="U188" s="4"/>
      <c r="V188" s="4"/>
      <c r="W188" s="4"/>
    </row>
    <row r="189" spans="1:23" x14ac:dyDescent="0.2">
      <c r="A189" s="4">
        <v>50</v>
      </c>
      <c r="B189" s="4">
        <v>0</v>
      </c>
      <c r="C189" s="4">
        <v>0</v>
      </c>
      <c r="D189" s="4">
        <v>1</v>
      </c>
      <c r="E189" s="4">
        <v>208</v>
      </c>
      <c r="F189" s="4">
        <f>Source!V166</f>
        <v>106.006472</v>
      </c>
      <c r="G189" s="4" t="s">
        <v>83</v>
      </c>
      <c r="H189" s="4" t="s">
        <v>84</v>
      </c>
      <c r="I189" s="4"/>
      <c r="J189" s="4"/>
      <c r="K189" s="4">
        <v>208</v>
      </c>
      <c r="L189" s="4">
        <v>22</v>
      </c>
      <c r="M189" s="4">
        <v>3</v>
      </c>
      <c r="N189" s="4" t="s">
        <v>3</v>
      </c>
      <c r="O189" s="4">
        <v>-1</v>
      </c>
      <c r="P189" s="4"/>
      <c r="Q189" s="4"/>
      <c r="R189" s="4"/>
      <c r="S189" s="4"/>
      <c r="T189" s="4"/>
      <c r="U189" s="4"/>
      <c r="V189" s="4"/>
      <c r="W189" s="4"/>
    </row>
    <row r="190" spans="1:23" x14ac:dyDescent="0.2">
      <c r="A190" s="4">
        <v>50</v>
      </c>
      <c r="B190" s="4">
        <v>0</v>
      </c>
      <c r="C190" s="4">
        <v>0</v>
      </c>
      <c r="D190" s="4">
        <v>1</v>
      </c>
      <c r="E190" s="4">
        <v>209</v>
      </c>
      <c r="F190" s="4">
        <f>ROUND(Source!W166,O190)</f>
        <v>0</v>
      </c>
      <c r="G190" s="4" t="s">
        <v>85</v>
      </c>
      <c r="H190" s="4" t="s">
        <v>86</v>
      </c>
      <c r="I190" s="4"/>
      <c r="J190" s="4"/>
      <c r="K190" s="4">
        <v>209</v>
      </c>
      <c r="L190" s="4">
        <v>23</v>
      </c>
      <c r="M190" s="4">
        <v>3</v>
      </c>
      <c r="N190" s="4" t="s">
        <v>3</v>
      </c>
      <c r="O190" s="4">
        <v>0</v>
      </c>
      <c r="P190" s="4"/>
      <c r="Q190" s="4"/>
      <c r="R190" s="4"/>
      <c r="S190" s="4"/>
      <c r="T190" s="4"/>
      <c r="U190" s="4"/>
      <c r="V190" s="4"/>
      <c r="W190" s="4"/>
    </row>
    <row r="191" spans="1:23" x14ac:dyDescent="0.2">
      <c r="A191" s="4">
        <v>50</v>
      </c>
      <c r="B191" s="4">
        <v>0</v>
      </c>
      <c r="C191" s="4">
        <v>0</v>
      </c>
      <c r="D191" s="4">
        <v>1</v>
      </c>
      <c r="E191" s="4">
        <v>233</v>
      </c>
      <c r="F191" s="4">
        <f>ROUND(Source!BD166,O191)</f>
        <v>61</v>
      </c>
      <c r="G191" s="4" t="s">
        <v>87</v>
      </c>
      <c r="H191" s="4" t="s">
        <v>88</v>
      </c>
      <c r="I191" s="4"/>
      <c r="J191" s="4"/>
      <c r="K191" s="4">
        <v>233</v>
      </c>
      <c r="L191" s="4">
        <v>24</v>
      </c>
      <c r="M191" s="4">
        <v>3</v>
      </c>
      <c r="N191" s="4" t="s">
        <v>3</v>
      </c>
      <c r="O191" s="4">
        <v>0</v>
      </c>
      <c r="P191" s="4"/>
      <c r="Q191" s="4"/>
      <c r="R191" s="4"/>
      <c r="S191" s="4"/>
      <c r="T191" s="4"/>
      <c r="U191" s="4"/>
      <c r="V191" s="4"/>
      <c r="W191" s="4"/>
    </row>
    <row r="192" spans="1:23" x14ac:dyDescent="0.2">
      <c r="A192" s="4">
        <v>50</v>
      </c>
      <c r="B192" s="4">
        <v>1</v>
      </c>
      <c r="C192" s="4">
        <v>0</v>
      </c>
      <c r="D192" s="4">
        <v>1</v>
      </c>
      <c r="E192" s="4">
        <v>210</v>
      </c>
      <c r="F192" s="4">
        <f>ROUND(Source!X166,O192)</f>
        <v>5643</v>
      </c>
      <c r="G192" s="4" t="s">
        <v>89</v>
      </c>
      <c r="H192" s="4" t="s">
        <v>90</v>
      </c>
      <c r="I192" s="4"/>
      <c r="J192" s="4"/>
      <c r="K192" s="4">
        <v>210</v>
      </c>
      <c r="L192" s="4">
        <v>25</v>
      </c>
      <c r="M192" s="4">
        <v>0</v>
      </c>
      <c r="N192" s="4" t="s">
        <v>3</v>
      </c>
      <c r="O192" s="4">
        <v>0</v>
      </c>
      <c r="P192" s="4"/>
      <c r="Q192" s="4"/>
      <c r="R192" s="4"/>
      <c r="S192" s="4"/>
      <c r="T192" s="4"/>
      <c r="U192" s="4"/>
      <c r="V192" s="4"/>
      <c r="W192" s="4"/>
    </row>
    <row r="193" spans="1:206" x14ac:dyDescent="0.2">
      <c r="A193" s="4">
        <v>50</v>
      </c>
      <c r="B193" s="4">
        <v>1</v>
      </c>
      <c r="C193" s="4">
        <v>0</v>
      </c>
      <c r="D193" s="4">
        <v>1</v>
      </c>
      <c r="E193" s="4">
        <v>211</v>
      </c>
      <c r="F193" s="4">
        <f>ROUND(Source!Y166,O193)</f>
        <v>3195</v>
      </c>
      <c r="G193" s="4" t="s">
        <v>91</v>
      </c>
      <c r="H193" s="4" t="s">
        <v>92</v>
      </c>
      <c r="I193" s="4"/>
      <c r="J193" s="4"/>
      <c r="K193" s="4">
        <v>211</v>
      </c>
      <c r="L193" s="4">
        <v>26</v>
      </c>
      <c r="M193" s="4">
        <v>0</v>
      </c>
      <c r="N193" s="4" t="s">
        <v>3</v>
      </c>
      <c r="O193" s="4">
        <v>0</v>
      </c>
      <c r="P193" s="4"/>
      <c r="Q193" s="4"/>
      <c r="R193" s="4"/>
      <c r="S193" s="4"/>
      <c r="T193" s="4"/>
      <c r="U193" s="4"/>
      <c r="V193" s="4"/>
      <c r="W193" s="4"/>
    </row>
    <row r="194" spans="1:206" x14ac:dyDescent="0.2">
      <c r="A194" s="4">
        <v>50</v>
      </c>
      <c r="B194" s="4">
        <v>1</v>
      </c>
      <c r="C194" s="4">
        <v>0</v>
      </c>
      <c r="D194" s="4">
        <v>1</v>
      </c>
      <c r="E194" s="4">
        <v>224</v>
      </c>
      <c r="F194" s="4">
        <f>ROUND(Source!AR166,O194)</f>
        <v>323502</v>
      </c>
      <c r="G194" s="4" t="s">
        <v>93</v>
      </c>
      <c r="H194" s="4" t="s">
        <v>94</v>
      </c>
      <c r="I194" s="4"/>
      <c r="J194" s="4"/>
      <c r="K194" s="4">
        <v>224</v>
      </c>
      <c r="L194" s="4">
        <v>27</v>
      </c>
      <c r="M194" s="4">
        <v>0</v>
      </c>
      <c r="N194" s="4" t="s">
        <v>3</v>
      </c>
      <c r="O194" s="4">
        <v>0</v>
      </c>
      <c r="P194" s="4"/>
      <c r="Q194" s="4"/>
      <c r="R194" s="4"/>
      <c r="S194" s="4"/>
      <c r="T194" s="4"/>
      <c r="U194" s="4"/>
      <c r="V194" s="4"/>
      <c r="W194" s="4"/>
    </row>
    <row r="195" spans="1:206" x14ac:dyDescent="0.2">
      <c r="A195" s="4">
        <v>50</v>
      </c>
      <c r="B195" s="4">
        <v>1</v>
      </c>
      <c r="C195" s="4">
        <v>0</v>
      </c>
      <c r="D195" s="4">
        <v>2</v>
      </c>
      <c r="E195" s="4">
        <v>0</v>
      </c>
      <c r="F195" s="4">
        <f>ROUND((F194-F175)*8.21,O195)</f>
        <v>2655951.42</v>
      </c>
      <c r="G195" s="4" t="s">
        <v>95</v>
      </c>
      <c r="H195" s="4" t="s">
        <v>379</v>
      </c>
      <c r="I195" s="4"/>
      <c r="J195" s="4"/>
      <c r="K195" s="4">
        <v>212</v>
      </c>
      <c r="L195" s="4">
        <v>28</v>
      </c>
      <c r="M195" s="4">
        <v>0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/>
    </row>
    <row r="196" spans="1:206" x14ac:dyDescent="0.2">
      <c r="A196" s="4">
        <v>50</v>
      </c>
      <c r="B196" s="4">
        <v>1</v>
      </c>
      <c r="C196" s="4">
        <v>0</v>
      </c>
      <c r="D196" s="4">
        <v>2</v>
      </c>
      <c r="E196" s="4">
        <v>0</v>
      </c>
      <c r="F196" s="4">
        <f>ROUND(F195*0.2,O196)</f>
        <v>531190.28</v>
      </c>
      <c r="G196" s="4" t="s">
        <v>97</v>
      </c>
      <c r="H196" s="4" t="s">
        <v>98</v>
      </c>
      <c r="I196" s="4"/>
      <c r="J196" s="4"/>
      <c r="K196" s="4">
        <v>212</v>
      </c>
      <c r="L196" s="4">
        <v>29</v>
      </c>
      <c r="M196" s="4">
        <v>0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/>
    </row>
    <row r="197" spans="1:206" x14ac:dyDescent="0.2">
      <c r="A197" s="4">
        <v>50</v>
      </c>
      <c r="B197" s="4">
        <v>1</v>
      </c>
      <c r="C197" s="4">
        <v>0</v>
      </c>
      <c r="D197" s="4">
        <v>2</v>
      </c>
      <c r="E197" s="4">
        <v>0</v>
      </c>
      <c r="F197" s="4">
        <f>ROUND(F195+F196,O197)</f>
        <v>3187141.7</v>
      </c>
      <c r="G197" s="4" t="s">
        <v>99</v>
      </c>
      <c r="H197" s="4" t="s">
        <v>100</v>
      </c>
      <c r="I197" s="4"/>
      <c r="J197" s="4"/>
      <c r="K197" s="4">
        <v>212</v>
      </c>
      <c r="L197" s="4">
        <v>30</v>
      </c>
      <c r="M197" s="4">
        <v>0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/>
    </row>
    <row r="198" spans="1:206" x14ac:dyDescent="0.2">
      <c r="A198" s="4">
        <v>50</v>
      </c>
      <c r="B198" s="4">
        <v>1</v>
      </c>
      <c r="C198" s="4">
        <v>0</v>
      </c>
      <c r="D198" s="4">
        <v>2</v>
      </c>
      <c r="E198" s="4">
        <v>0</v>
      </c>
      <c r="F198" s="4">
        <v>0</v>
      </c>
      <c r="G198" s="4" t="s">
        <v>3</v>
      </c>
      <c r="H198" s="4" t="s">
        <v>3</v>
      </c>
      <c r="I198" s="4"/>
      <c r="J198" s="4"/>
      <c r="K198" s="4">
        <v>212</v>
      </c>
      <c r="L198" s="4">
        <v>31</v>
      </c>
      <c r="M198" s="4">
        <v>0</v>
      </c>
      <c r="N198" s="4" t="s">
        <v>3</v>
      </c>
      <c r="O198" s="4">
        <v>0</v>
      </c>
      <c r="P198" s="4"/>
      <c r="Q198" s="4"/>
      <c r="R198" s="4"/>
      <c r="S198" s="4"/>
      <c r="T198" s="4"/>
      <c r="U198" s="4"/>
      <c r="V198" s="4"/>
      <c r="W198" s="4"/>
    </row>
    <row r="199" spans="1:206" x14ac:dyDescent="0.2">
      <c r="A199" s="4">
        <v>50</v>
      </c>
      <c r="B199" s="4">
        <v>1</v>
      </c>
      <c r="C199" s="4">
        <v>0</v>
      </c>
      <c r="D199" s="4">
        <v>2</v>
      </c>
      <c r="E199" s="4">
        <v>0</v>
      </c>
      <c r="F199" s="4">
        <v>0</v>
      </c>
      <c r="G199" s="4" t="s">
        <v>3</v>
      </c>
      <c r="H199" s="4" t="s">
        <v>380</v>
      </c>
      <c r="I199" s="4"/>
      <c r="J199" s="4"/>
      <c r="K199" s="4">
        <v>212</v>
      </c>
      <c r="L199" s="4">
        <v>32</v>
      </c>
      <c r="M199" s="4">
        <v>0</v>
      </c>
      <c r="N199" s="4" t="s">
        <v>3</v>
      </c>
      <c r="O199" s="4">
        <v>0</v>
      </c>
      <c r="P199" s="4"/>
      <c r="Q199" s="4"/>
      <c r="R199" s="4"/>
      <c r="S199" s="4"/>
      <c r="T199" s="4"/>
      <c r="U199" s="4"/>
      <c r="V199" s="4"/>
      <c r="W199" s="4"/>
    </row>
    <row r="201" spans="1:206" x14ac:dyDescent="0.2">
      <c r="A201" s="2">
        <v>51</v>
      </c>
      <c r="B201" s="2">
        <f>B12</f>
        <v>260</v>
      </c>
      <c r="C201" s="2">
        <f>A12</f>
        <v>1</v>
      </c>
      <c r="D201" s="2">
        <f>ROW(A12)</f>
        <v>12</v>
      </c>
      <c r="E201" s="2"/>
      <c r="F201" s="2" t="str">
        <f>IF(F12&lt;&gt;"",F12,"")</f>
        <v>Новый объект_(Копия)_(Копия)</v>
      </c>
      <c r="G201" s="2" t="str">
        <f>IF(G12&lt;&gt;"",G12,"")</f>
        <v>ДК сортировка Освещение</v>
      </c>
      <c r="H201" s="2">
        <v>0</v>
      </c>
      <c r="I201" s="2"/>
      <c r="J201" s="2"/>
      <c r="K201" s="2"/>
      <c r="L201" s="2"/>
      <c r="M201" s="2"/>
      <c r="N201" s="2"/>
      <c r="O201" s="2">
        <f t="shared" ref="O201:T201" si="117">ROUND(O166,0)</f>
        <v>314664</v>
      </c>
      <c r="P201" s="2">
        <f t="shared" si="117"/>
        <v>293485</v>
      </c>
      <c r="Q201" s="2">
        <f t="shared" si="117"/>
        <v>16668</v>
      </c>
      <c r="R201" s="2">
        <f t="shared" si="117"/>
        <v>1226</v>
      </c>
      <c r="S201" s="2">
        <f t="shared" si="117"/>
        <v>4511</v>
      </c>
      <c r="T201" s="2">
        <f t="shared" si="117"/>
        <v>0</v>
      </c>
      <c r="U201" s="2">
        <f>U166</f>
        <v>596.41201200000012</v>
      </c>
      <c r="V201" s="2">
        <f>V166</f>
        <v>106.006472</v>
      </c>
      <c r="W201" s="2">
        <f>ROUND(W166,0)</f>
        <v>0</v>
      </c>
      <c r="X201" s="2">
        <f>ROUND(X166,0)</f>
        <v>5643</v>
      </c>
      <c r="Y201" s="2">
        <f>ROUND(Y166,0)</f>
        <v>3195</v>
      </c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>
        <f t="shared" ref="AO201:BD201" si="118">ROUND(AO166,0)</f>
        <v>0</v>
      </c>
      <c r="AP201" s="2">
        <f t="shared" si="118"/>
        <v>0</v>
      </c>
      <c r="AQ201" s="2">
        <f t="shared" si="118"/>
        <v>0</v>
      </c>
      <c r="AR201" s="2">
        <f t="shared" si="118"/>
        <v>323502</v>
      </c>
      <c r="AS201" s="2">
        <f t="shared" si="118"/>
        <v>293141</v>
      </c>
      <c r="AT201" s="2">
        <f t="shared" si="118"/>
        <v>30361</v>
      </c>
      <c r="AU201" s="2">
        <f t="shared" si="118"/>
        <v>0</v>
      </c>
      <c r="AV201" s="2">
        <f t="shared" si="118"/>
        <v>293485</v>
      </c>
      <c r="AW201" s="2">
        <f t="shared" si="118"/>
        <v>293485</v>
      </c>
      <c r="AX201" s="2">
        <f t="shared" si="118"/>
        <v>0</v>
      </c>
      <c r="AY201" s="2">
        <f t="shared" si="118"/>
        <v>293485</v>
      </c>
      <c r="AZ201" s="2">
        <f t="shared" si="118"/>
        <v>0</v>
      </c>
      <c r="BA201" s="2">
        <f t="shared" si="118"/>
        <v>0</v>
      </c>
      <c r="BB201" s="2">
        <f t="shared" si="118"/>
        <v>0</v>
      </c>
      <c r="BC201" s="2">
        <f t="shared" si="118"/>
        <v>0</v>
      </c>
      <c r="BD201" s="2">
        <f t="shared" si="118"/>
        <v>61</v>
      </c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3"/>
      <c r="DH201" s="3"/>
      <c r="DI201" s="3"/>
      <c r="DJ201" s="3"/>
      <c r="DK201" s="3"/>
      <c r="DL201" s="3"/>
      <c r="DM201" s="3"/>
      <c r="DN201" s="3"/>
      <c r="DO201" s="3"/>
      <c r="DP201" s="3"/>
      <c r="DQ201" s="3"/>
      <c r="DR201" s="3"/>
      <c r="DS201" s="3"/>
      <c r="DT201" s="3"/>
      <c r="DU201" s="3"/>
      <c r="DV201" s="3"/>
      <c r="DW201" s="3"/>
      <c r="DX201" s="3"/>
      <c r="DY201" s="3"/>
      <c r="DZ201" s="3"/>
      <c r="EA201" s="3"/>
      <c r="EB201" s="3"/>
      <c r="EC201" s="3"/>
      <c r="ED201" s="3"/>
      <c r="EE201" s="3"/>
      <c r="EF201" s="3"/>
      <c r="EG201" s="3"/>
      <c r="EH201" s="3"/>
      <c r="EI201" s="3"/>
      <c r="EJ201" s="3"/>
      <c r="EK201" s="3"/>
      <c r="EL201" s="3"/>
      <c r="EM201" s="3"/>
      <c r="EN201" s="3"/>
      <c r="EO201" s="3"/>
      <c r="EP201" s="3"/>
      <c r="EQ201" s="3"/>
      <c r="ER201" s="3"/>
      <c r="ES201" s="3"/>
      <c r="ET201" s="3"/>
      <c r="EU201" s="3"/>
      <c r="EV201" s="3"/>
      <c r="EW201" s="3"/>
      <c r="EX201" s="3"/>
      <c r="EY201" s="3"/>
      <c r="EZ201" s="3"/>
      <c r="FA201" s="3"/>
      <c r="FB201" s="3"/>
      <c r="FC201" s="3"/>
      <c r="FD201" s="3"/>
      <c r="FE201" s="3"/>
      <c r="FF201" s="3"/>
      <c r="FG201" s="3"/>
      <c r="FH201" s="3"/>
      <c r="FI201" s="3"/>
      <c r="FJ201" s="3"/>
      <c r="FK201" s="3"/>
      <c r="FL201" s="3"/>
      <c r="FM201" s="3"/>
      <c r="FN201" s="3"/>
      <c r="FO201" s="3"/>
      <c r="FP201" s="3"/>
      <c r="FQ201" s="3"/>
      <c r="FR201" s="3"/>
      <c r="FS201" s="3"/>
      <c r="FT201" s="3"/>
      <c r="FU201" s="3"/>
      <c r="FV201" s="3"/>
      <c r="FW201" s="3"/>
      <c r="FX201" s="3"/>
      <c r="FY201" s="3"/>
      <c r="FZ201" s="3"/>
      <c r="GA201" s="3"/>
      <c r="GB201" s="3"/>
      <c r="GC201" s="3"/>
      <c r="GD201" s="3"/>
      <c r="GE201" s="3"/>
      <c r="GF201" s="3"/>
      <c r="GG201" s="3"/>
      <c r="GH201" s="3"/>
      <c r="GI201" s="3"/>
      <c r="GJ201" s="3"/>
      <c r="GK201" s="3"/>
      <c r="GL201" s="3"/>
      <c r="GM201" s="3"/>
      <c r="GN201" s="3"/>
      <c r="GO201" s="3"/>
      <c r="GP201" s="3"/>
      <c r="GQ201" s="3"/>
      <c r="GR201" s="3"/>
      <c r="GS201" s="3"/>
      <c r="GT201" s="3"/>
      <c r="GU201" s="3"/>
      <c r="GV201" s="3"/>
      <c r="GW201" s="3"/>
      <c r="GX201" s="3">
        <v>0</v>
      </c>
    </row>
    <row r="203" spans="1:206" x14ac:dyDescent="0.2">
      <c r="A203" s="4">
        <v>50</v>
      </c>
      <c r="B203" s="4">
        <v>0</v>
      </c>
      <c r="C203" s="4">
        <v>0</v>
      </c>
      <c r="D203" s="4">
        <v>1</v>
      </c>
      <c r="E203" s="4">
        <v>201</v>
      </c>
      <c r="F203" s="4">
        <f>ROUND(Source!O201,O203)</f>
        <v>314664</v>
      </c>
      <c r="G203" s="4" t="s">
        <v>41</v>
      </c>
      <c r="H203" s="4" t="s">
        <v>42</v>
      </c>
      <c r="I203" s="4"/>
      <c r="J203" s="4"/>
      <c r="K203" s="4">
        <v>201</v>
      </c>
      <c r="L203" s="4">
        <v>1</v>
      </c>
      <c r="M203" s="4">
        <v>3</v>
      </c>
      <c r="N203" s="4" t="s">
        <v>3</v>
      </c>
      <c r="O203" s="4">
        <v>0</v>
      </c>
      <c r="P203" s="4"/>
      <c r="Q203" s="4"/>
      <c r="R203" s="4"/>
      <c r="S203" s="4"/>
      <c r="T203" s="4"/>
      <c r="U203" s="4"/>
      <c r="V203" s="4"/>
      <c r="W203" s="4"/>
    </row>
    <row r="204" spans="1:206" x14ac:dyDescent="0.2">
      <c r="A204" s="4">
        <v>50</v>
      </c>
      <c r="B204" s="4">
        <v>0</v>
      </c>
      <c r="C204" s="4">
        <v>0</v>
      </c>
      <c r="D204" s="4">
        <v>1</v>
      </c>
      <c r="E204" s="4">
        <v>202</v>
      </c>
      <c r="F204" s="4">
        <f>ROUND(Source!P201,O204)</f>
        <v>293485</v>
      </c>
      <c r="G204" s="4" t="s">
        <v>43</v>
      </c>
      <c r="H204" s="4" t="s">
        <v>44</v>
      </c>
      <c r="I204" s="4"/>
      <c r="J204" s="4"/>
      <c r="K204" s="4">
        <v>202</v>
      </c>
      <c r="L204" s="4">
        <v>2</v>
      </c>
      <c r="M204" s="4">
        <v>3</v>
      </c>
      <c r="N204" s="4" t="s">
        <v>3</v>
      </c>
      <c r="O204" s="4">
        <v>0</v>
      </c>
      <c r="P204" s="4"/>
      <c r="Q204" s="4"/>
      <c r="R204" s="4"/>
      <c r="S204" s="4"/>
      <c r="T204" s="4"/>
      <c r="U204" s="4"/>
      <c r="V204" s="4"/>
      <c r="W204" s="4"/>
    </row>
    <row r="205" spans="1:206" x14ac:dyDescent="0.2">
      <c r="A205" s="4">
        <v>50</v>
      </c>
      <c r="B205" s="4">
        <v>0</v>
      </c>
      <c r="C205" s="4">
        <v>0</v>
      </c>
      <c r="D205" s="4">
        <v>1</v>
      </c>
      <c r="E205" s="4">
        <v>222</v>
      </c>
      <c r="F205" s="4">
        <f>ROUND(Source!AO201,O205)</f>
        <v>0</v>
      </c>
      <c r="G205" s="4" t="s">
        <v>45</v>
      </c>
      <c r="H205" s="4" t="s">
        <v>46</v>
      </c>
      <c r="I205" s="4"/>
      <c r="J205" s="4"/>
      <c r="K205" s="4">
        <v>222</v>
      </c>
      <c r="L205" s="4">
        <v>3</v>
      </c>
      <c r="M205" s="4">
        <v>3</v>
      </c>
      <c r="N205" s="4" t="s">
        <v>3</v>
      </c>
      <c r="O205" s="4">
        <v>0</v>
      </c>
      <c r="P205" s="4"/>
      <c r="Q205" s="4"/>
      <c r="R205" s="4"/>
      <c r="S205" s="4"/>
      <c r="T205" s="4"/>
      <c r="U205" s="4"/>
      <c r="V205" s="4"/>
      <c r="W205" s="4"/>
    </row>
    <row r="206" spans="1:206" x14ac:dyDescent="0.2">
      <c r="A206" s="4">
        <v>50</v>
      </c>
      <c r="B206" s="4">
        <v>0</v>
      </c>
      <c r="C206" s="4">
        <v>0</v>
      </c>
      <c r="D206" s="4">
        <v>1</v>
      </c>
      <c r="E206" s="4">
        <v>225</v>
      </c>
      <c r="F206" s="4">
        <f>ROUND(Source!AV201,O206)</f>
        <v>293485</v>
      </c>
      <c r="G206" s="4" t="s">
        <v>47</v>
      </c>
      <c r="H206" s="4" t="s">
        <v>48</v>
      </c>
      <c r="I206" s="4"/>
      <c r="J206" s="4"/>
      <c r="K206" s="4">
        <v>225</v>
      </c>
      <c r="L206" s="4">
        <v>4</v>
      </c>
      <c r="M206" s="4">
        <v>3</v>
      </c>
      <c r="N206" s="4" t="s">
        <v>3</v>
      </c>
      <c r="O206" s="4">
        <v>0</v>
      </c>
      <c r="P206" s="4"/>
      <c r="Q206" s="4"/>
      <c r="R206" s="4"/>
      <c r="S206" s="4"/>
      <c r="T206" s="4"/>
      <c r="U206" s="4"/>
      <c r="V206" s="4"/>
      <c r="W206" s="4"/>
    </row>
    <row r="207" spans="1:206" x14ac:dyDescent="0.2">
      <c r="A207" s="4">
        <v>50</v>
      </c>
      <c r="B207" s="4">
        <v>0</v>
      </c>
      <c r="C207" s="4">
        <v>0</v>
      </c>
      <c r="D207" s="4">
        <v>1</v>
      </c>
      <c r="E207" s="4">
        <v>226</v>
      </c>
      <c r="F207" s="4">
        <f>ROUND(Source!AW201,O207)</f>
        <v>293485</v>
      </c>
      <c r="G207" s="4" t="s">
        <v>49</v>
      </c>
      <c r="H207" s="4" t="s">
        <v>50</v>
      </c>
      <c r="I207" s="4"/>
      <c r="J207" s="4"/>
      <c r="K207" s="4">
        <v>226</v>
      </c>
      <c r="L207" s="4">
        <v>5</v>
      </c>
      <c r="M207" s="4">
        <v>3</v>
      </c>
      <c r="N207" s="4" t="s">
        <v>3</v>
      </c>
      <c r="O207" s="4">
        <v>0</v>
      </c>
      <c r="P207" s="4"/>
      <c r="Q207" s="4"/>
      <c r="R207" s="4"/>
      <c r="S207" s="4"/>
      <c r="T207" s="4"/>
      <c r="U207" s="4"/>
      <c r="V207" s="4"/>
      <c r="W207" s="4"/>
    </row>
    <row r="208" spans="1:206" x14ac:dyDescent="0.2">
      <c r="A208" s="4">
        <v>50</v>
      </c>
      <c r="B208" s="4">
        <v>0</v>
      </c>
      <c r="C208" s="4">
        <v>0</v>
      </c>
      <c r="D208" s="4">
        <v>1</v>
      </c>
      <c r="E208" s="4">
        <v>227</v>
      </c>
      <c r="F208" s="4">
        <f>ROUND(Source!AX201,O208)</f>
        <v>0</v>
      </c>
      <c r="G208" s="4" t="s">
        <v>51</v>
      </c>
      <c r="H208" s="4" t="s">
        <v>52</v>
      </c>
      <c r="I208" s="4"/>
      <c r="J208" s="4"/>
      <c r="K208" s="4">
        <v>227</v>
      </c>
      <c r="L208" s="4">
        <v>6</v>
      </c>
      <c r="M208" s="4">
        <v>3</v>
      </c>
      <c r="N208" s="4" t="s">
        <v>3</v>
      </c>
      <c r="O208" s="4">
        <v>0</v>
      </c>
      <c r="P208" s="4"/>
      <c r="Q208" s="4"/>
      <c r="R208" s="4"/>
      <c r="S208" s="4"/>
      <c r="T208" s="4"/>
      <c r="U208" s="4"/>
      <c r="V208" s="4"/>
      <c r="W208" s="4"/>
    </row>
    <row r="209" spans="1:23" x14ac:dyDescent="0.2">
      <c r="A209" s="4">
        <v>50</v>
      </c>
      <c r="B209" s="4">
        <v>0</v>
      </c>
      <c r="C209" s="4">
        <v>0</v>
      </c>
      <c r="D209" s="4">
        <v>1</v>
      </c>
      <c r="E209" s="4">
        <v>228</v>
      </c>
      <c r="F209" s="4">
        <f>ROUND(Source!AY201,O209)</f>
        <v>293485</v>
      </c>
      <c r="G209" s="4" t="s">
        <v>53</v>
      </c>
      <c r="H209" s="4" t="s">
        <v>54</v>
      </c>
      <c r="I209" s="4"/>
      <c r="J209" s="4"/>
      <c r="K209" s="4">
        <v>228</v>
      </c>
      <c r="L209" s="4">
        <v>7</v>
      </c>
      <c r="M209" s="4">
        <v>3</v>
      </c>
      <c r="N209" s="4" t="s">
        <v>3</v>
      </c>
      <c r="O209" s="4">
        <v>0</v>
      </c>
      <c r="P209" s="4"/>
      <c r="Q209" s="4"/>
      <c r="R209" s="4"/>
      <c r="S209" s="4"/>
      <c r="T209" s="4"/>
      <c r="U209" s="4"/>
      <c r="V209" s="4"/>
      <c r="W209" s="4"/>
    </row>
    <row r="210" spans="1:23" x14ac:dyDescent="0.2">
      <c r="A210" s="4">
        <v>50</v>
      </c>
      <c r="B210" s="4">
        <v>0</v>
      </c>
      <c r="C210" s="4">
        <v>0</v>
      </c>
      <c r="D210" s="4">
        <v>1</v>
      </c>
      <c r="E210" s="4">
        <v>216</v>
      </c>
      <c r="F210" s="4">
        <f>ROUND(Source!AP201,O210)</f>
        <v>0</v>
      </c>
      <c r="G210" s="4" t="s">
        <v>55</v>
      </c>
      <c r="H210" s="4" t="s">
        <v>56</v>
      </c>
      <c r="I210" s="4"/>
      <c r="J210" s="4"/>
      <c r="K210" s="4">
        <v>216</v>
      </c>
      <c r="L210" s="4">
        <v>8</v>
      </c>
      <c r="M210" s="4">
        <v>3</v>
      </c>
      <c r="N210" s="4" t="s">
        <v>3</v>
      </c>
      <c r="O210" s="4">
        <v>0</v>
      </c>
      <c r="P210" s="4"/>
      <c r="Q210" s="4"/>
      <c r="R210" s="4"/>
      <c r="S210" s="4"/>
      <c r="T210" s="4"/>
      <c r="U210" s="4"/>
      <c r="V210" s="4"/>
      <c r="W210" s="4"/>
    </row>
    <row r="211" spans="1:23" x14ac:dyDescent="0.2">
      <c r="A211" s="4">
        <v>50</v>
      </c>
      <c r="B211" s="4">
        <v>0</v>
      </c>
      <c r="C211" s="4">
        <v>0</v>
      </c>
      <c r="D211" s="4">
        <v>1</v>
      </c>
      <c r="E211" s="4">
        <v>223</v>
      </c>
      <c r="F211" s="4">
        <f>ROUND(Source!AQ201,O211)</f>
        <v>0</v>
      </c>
      <c r="G211" s="4" t="s">
        <v>57</v>
      </c>
      <c r="H211" s="4" t="s">
        <v>58</v>
      </c>
      <c r="I211" s="4"/>
      <c r="J211" s="4"/>
      <c r="K211" s="4">
        <v>223</v>
      </c>
      <c r="L211" s="4">
        <v>9</v>
      </c>
      <c r="M211" s="4">
        <v>3</v>
      </c>
      <c r="N211" s="4" t="s">
        <v>3</v>
      </c>
      <c r="O211" s="4">
        <v>0</v>
      </c>
      <c r="P211" s="4"/>
      <c r="Q211" s="4"/>
      <c r="R211" s="4"/>
      <c r="S211" s="4"/>
      <c r="T211" s="4"/>
      <c r="U211" s="4"/>
      <c r="V211" s="4"/>
      <c r="W211" s="4"/>
    </row>
    <row r="212" spans="1:23" x14ac:dyDescent="0.2">
      <c r="A212" s="4">
        <v>50</v>
      </c>
      <c r="B212" s="4">
        <v>0</v>
      </c>
      <c r="C212" s="4">
        <v>0</v>
      </c>
      <c r="D212" s="4">
        <v>1</v>
      </c>
      <c r="E212" s="4">
        <v>229</v>
      </c>
      <c r="F212" s="4">
        <f>ROUND(Source!AZ201,O212)</f>
        <v>0</v>
      </c>
      <c r="G212" s="4" t="s">
        <v>59</v>
      </c>
      <c r="H212" s="4" t="s">
        <v>60</v>
      </c>
      <c r="I212" s="4"/>
      <c r="J212" s="4"/>
      <c r="K212" s="4">
        <v>229</v>
      </c>
      <c r="L212" s="4">
        <v>10</v>
      </c>
      <c r="M212" s="4">
        <v>3</v>
      </c>
      <c r="N212" s="4" t="s">
        <v>3</v>
      </c>
      <c r="O212" s="4">
        <v>0</v>
      </c>
      <c r="P212" s="4"/>
      <c r="Q212" s="4"/>
      <c r="R212" s="4"/>
      <c r="S212" s="4"/>
      <c r="T212" s="4"/>
      <c r="U212" s="4"/>
      <c r="V212" s="4"/>
      <c r="W212" s="4"/>
    </row>
    <row r="213" spans="1:23" x14ac:dyDescent="0.2">
      <c r="A213" s="4">
        <v>50</v>
      </c>
      <c r="B213" s="4">
        <v>0</v>
      </c>
      <c r="C213" s="4">
        <v>0</v>
      </c>
      <c r="D213" s="4">
        <v>1</v>
      </c>
      <c r="E213" s="4">
        <v>203</v>
      </c>
      <c r="F213" s="4">
        <f>ROUND(Source!Q201,O213)</f>
        <v>16668</v>
      </c>
      <c r="G213" s="4" t="s">
        <v>61</v>
      </c>
      <c r="H213" s="4" t="s">
        <v>62</v>
      </c>
      <c r="I213" s="4"/>
      <c r="J213" s="4"/>
      <c r="K213" s="4">
        <v>203</v>
      </c>
      <c r="L213" s="4">
        <v>11</v>
      </c>
      <c r="M213" s="4">
        <v>3</v>
      </c>
      <c r="N213" s="4" t="s">
        <v>3</v>
      </c>
      <c r="O213" s="4">
        <v>0</v>
      </c>
      <c r="P213" s="4"/>
      <c r="Q213" s="4"/>
      <c r="R213" s="4"/>
      <c r="S213" s="4"/>
      <c r="T213" s="4"/>
      <c r="U213" s="4"/>
      <c r="V213" s="4"/>
      <c r="W213" s="4"/>
    </row>
    <row r="214" spans="1:23" x14ac:dyDescent="0.2">
      <c r="A214" s="4">
        <v>50</v>
      </c>
      <c r="B214" s="4">
        <v>0</v>
      </c>
      <c r="C214" s="4">
        <v>0</v>
      </c>
      <c r="D214" s="4">
        <v>1</v>
      </c>
      <c r="E214" s="4">
        <v>231</v>
      </c>
      <c r="F214" s="4">
        <f>ROUND(Source!BB201,O214)</f>
        <v>0</v>
      </c>
      <c r="G214" s="4" t="s">
        <v>63</v>
      </c>
      <c r="H214" s="4" t="s">
        <v>64</v>
      </c>
      <c r="I214" s="4"/>
      <c r="J214" s="4"/>
      <c r="K214" s="4">
        <v>231</v>
      </c>
      <c r="L214" s="4">
        <v>12</v>
      </c>
      <c r="M214" s="4">
        <v>3</v>
      </c>
      <c r="N214" s="4" t="s">
        <v>3</v>
      </c>
      <c r="O214" s="4">
        <v>0</v>
      </c>
      <c r="P214" s="4"/>
      <c r="Q214" s="4"/>
      <c r="R214" s="4"/>
      <c r="S214" s="4"/>
      <c r="T214" s="4"/>
      <c r="U214" s="4"/>
      <c r="V214" s="4"/>
      <c r="W214" s="4"/>
    </row>
    <row r="215" spans="1:23" x14ac:dyDescent="0.2">
      <c r="A215" s="4">
        <v>50</v>
      </c>
      <c r="B215" s="4">
        <v>0</v>
      </c>
      <c r="C215" s="4">
        <v>0</v>
      </c>
      <c r="D215" s="4">
        <v>1</v>
      </c>
      <c r="E215" s="4">
        <v>204</v>
      </c>
      <c r="F215" s="4">
        <f>ROUND(Source!R201,O215)</f>
        <v>1226</v>
      </c>
      <c r="G215" s="4" t="s">
        <v>65</v>
      </c>
      <c r="H215" s="4" t="s">
        <v>66</v>
      </c>
      <c r="I215" s="4"/>
      <c r="J215" s="4"/>
      <c r="K215" s="4">
        <v>204</v>
      </c>
      <c r="L215" s="4">
        <v>13</v>
      </c>
      <c r="M215" s="4">
        <v>3</v>
      </c>
      <c r="N215" s="4" t="s">
        <v>3</v>
      </c>
      <c r="O215" s="4">
        <v>0</v>
      </c>
      <c r="P215" s="4"/>
      <c r="Q215" s="4"/>
      <c r="R215" s="4"/>
      <c r="S215" s="4"/>
      <c r="T215" s="4"/>
      <c r="U215" s="4"/>
      <c r="V215" s="4"/>
      <c r="W215" s="4"/>
    </row>
    <row r="216" spans="1:23" x14ac:dyDescent="0.2">
      <c r="A216" s="4">
        <v>50</v>
      </c>
      <c r="B216" s="4">
        <v>0</v>
      </c>
      <c r="C216" s="4">
        <v>0</v>
      </c>
      <c r="D216" s="4">
        <v>1</v>
      </c>
      <c r="E216" s="4">
        <v>205</v>
      </c>
      <c r="F216" s="4">
        <f>ROUND(Source!S201,O216)</f>
        <v>4511</v>
      </c>
      <c r="G216" s="4" t="s">
        <v>67</v>
      </c>
      <c r="H216" s="4" t="s">
        <v>68</v>
      </c>
      <c r="I216" s="4"/>
      <c r="J216" s="4"/>
      <c r="K216" s="4">
        <v>205</v>
      </c>
      <c r="L216" s="4">
        <v>14</v>
      </c>
      <c r="M216" s="4">
        <v>3</v>
      </c>
      <c r="N216" s="4" t="s">
        <v>3</v>
      </c>
      <c r="O216" s="4">
        <v>0</v>
      </c>
      <c r="P216" s="4"/>
      <c r="Q216" s="4"/>
      <c r="R216" s="4"/>
      <c r="S216" s="4"/>
      <c r="T216" s="4"/>
      <c r="U216" s="4"/>
      <c r="V216" s="4"/>
      <c r="W216" s="4"/>
    </row>
    <row r="217" spans="1:23" x14ac:dyDescent="0.2">
      <c r="A217" s="4">
        <v>50</v>
      </c>
      <c r="B217" s="4">
        <v>0</v>
      </c>
      <c r="C217" s="4">
        <v>0</v>
      </c>
      <c r="D217" s="4">
        <v>1</v>
      </c>
      <c r="E217" s="4">
        <v>232</v>
      </c>
      <c r="F217" s="4">
        <f>ROUND(Source!BC201,O217)</f>
        <v>0</v>
      </c>
      <c r="G217" s="4" t="s">
        <v>69</v>
      </c>
      <c r="H217" s="4" t="s">
        <v>70</v>
      </c>
      <c r="I217" s="4"/>
      <c r="J217" s="4"/>
      <c r="K217" s="4">
        <v>232</v>
      </c>
      <c r="L217" s="4">
        <v>15</v>
      </c>
      <c r="M217" s="4">
        <v>3</v>
      </c>
      <c r="N217" s="4" t="s">
        <v>3</v>
      </c>
      <c r="O217" s="4">
        <v>0</v>
      </c>
      <c r="P217" s="4"/>
      <c r="Q217" s="4"/>
      <c r="R217" s="4"/>
      <c r="S217" s="4"/>
      <c r="T217" s="4"/>
      <c r="U217" s="4"/>
      <c r="V217" s="4"/>
      <c r="W217" s="4"/>
    </row>
    <row r="218" spans="1:23" x14ac:dyDescent="0.2">
      <c r="A218" s="4">
        <v>50</v>
      </c>
      <c r="B218" s="4">
        <v>0</v>
      </c>
      <c r="C218" s="4">
        <v>0</v>
      </c>
      <c r="D218" s="4">
        <v>1</v>
      </c>
      <c r="E218" s="4">
        <v>214</v>
      </c>
      <c r="F218" s="4">
        <f>ROUND(Source!AS201,O218)</f>
        <v>293141</v>
      </c>
      <c r="G218" s="4" t="s">
        <v>71</v>
      </c>
      <c r="H218" s="4" t="s">
        <v>72</v>
      </c>
      <c r="I218" s="4"/>
      <c r="J218" s="4"/>
      <c r="K218" s="4">
        <v>214</v>
      </c>
      <c r="L218" s="4">
        <v>16</v>
      </c>
      <c r="M218" s="4">
        <v>3</v>
      </c>
      <c r="N218" s="4" t="s">
        <v>3</v>
      </c>
      <c r="O218" s="4">
        <v>0</v>
      </c>
      <c r="P218" s="4"/>
      <c r="Q218" s="4"/>
      <c r="R218" s="4"/>
      <c r="S218" s="4"/>
      <c r="T218" s="4"/>
      <c r="U218" s="4"/>
      <c r="V218" s="4"/>
      <c r="W218" s="4"/>
    </row>
    <row r="219" spans="1:23" x14ac:dyDescent="0.2">
      <c r="A219" s="4">
        <v>50</v>
      </c>
      <c r="B219" s="4">
        <v>0</v>
      </c>
      <c r="C219" s="4">
        <v>0</v>
      </c>
      <c r="D219" s="4">
        <v>1</v>
      </c>
      <c r="E219" s="4">
        <v>215</v>
      </c>
      <c r="F219" s="4">
        <f>ROUND(Source!AT201,O219)</f>
        <v>30361</v>
      </c>
      <c r="G219" s="4" t="s">
        <v>73</v>
      </c>
      <c r="H219" s="4" t="s">
        <v>74</v>
      </c>
      <c r="I219" s="4"/>
      <c r="J219" s="4"/>
      <c r="K219" s="4">
        <v>215</v>
      </c>
      <c r="L219" s="4">
        <v>17</v>
      </c>
      <c r="M219" s="4">
        <v>3</v>
      </c>
      <c r="N219" s="4" t="s">
        <v>3</v>
      </c>
      <c r="O219" s="4">
        <v>0</v>
      </c>
      <c r="P219" s="4"/>
      <c r="Q219" s="4"/>
      <c r="R219" s="4"/>
      <c r="S219" s="4"/>
      <c r="T219" s="4"/>
      <c r="U219" s="4"/>
      <c r="V219" s="4"/>
      <c r="W219" s="4"/>
    </row>
    <row r="220" spans="1:23" x14ac:dyDescent="0.2">
      <c r="A220" s="4">
        <v>50</v>
      </c>
      <c r="B220" s="4">
        <v>0</v>
      </c>
      <c r="C220" s="4">
        <v>0</v>
      </c>
      <c r="D220" s="4">
        <v>1</v>
      </c>
      <c r="E220" s="4">
        <v>217</v>
      </c>
      <c r="F220" s="4">
        <f>ROUND(Source!AU201,O220)</f>
        <v>0</v>
      </c>
      <c r="G220" s="4" t="s">
        <v>75</v>
      </c>
      <c r="H220" s="4" t="s">
        <v>76</v>
      </c>
      <c r="I220" s="4"/>
      <c r="J220" s="4"/>
      <c r="K220" s="4">
        <v>217</v>
      </c>
      <c r="L220" s="4">
        <v>18</v>
      </c>
      <c r="M220" s="4">
        <v>3</v>
      </c>
      <c r="N220" s="4" t="s">
        <v>3</v>
      </c>
      <c r="O220" s="4">
        <v>0</v>
      </c>
      <c r="P220" s="4"/>
      <c r="Q220" s="4"/>
      <c r="R220" s="4"/>
      <c r="S220" s="4"/>
      <c r="T220" s="4"/>
      <c r="U220" s="4"/>
      <c r="V220" s="4"/>
      <c r="W220" s="4"/>
    </row>
    <row r="221" spans="1:23" x14ac:dyDescent="0.2">
      <c r="A221" s="4">
        <v>50</v>
      </c>
      <c r="B221" s="4">
        <v>0</v>
      </c>
      <c r="C221" s="4">
        <v>0</v>
      </c>
      <c r="D221" s="4">
        <v>1</v>
      </c>
      <c r="E221" s="4">
        <v>230</v>
      </c>
      <c r="F221" s="4">
        <f>ROUND(Source!BA201,O221)</f>
        <v>0</v>
      </c>
      <c r="G221" s="4" t="s">
        <v>77</v>
      </c>
      <c r="H221" s="4" t="s">
        <v>78</v>
      </c>
      <c r="I221" s="4"/>
      <c r="J221" s="4"/>
      <c r="K221" s="4">
        <v>230</v>
      </c>
      <c r="L221" s="4">
        <v>19</v>
      </c>
      <c r="M221" s="4">
        <v>3</v>
      </c>
      <c r="N221" s="4" t="s">
        <v>3</v>
      </c>
      <c r="O221" s="4">
        <v>0</v>
      </c>
      <c r="P221" s="4"/>
      <c r="Q221" s="4"/>
      <c r="R221" s="4"/>
      <c r="S221" s="4"/>
      <c r="T221" s="4"/>
      <c r="U221" s="4"/>
      <c r="V221" s="4"/>
      <c r="W221" s="4"/>
    </row>
    <row r="222" spans="1:23" x14ac:dyDescent="0.2">
      <c r="A222" s="4">
        <v>50</v>
      </c>
      <c r="B222" s="4">
        <v>0</v>
      </c>
      <c r="C222" s="4">
        <v>0</v>
      </c>
      <c r="D222" s="4">
        <v>1</v>
      </c>
      <c r="E222" s="4">
        <v>206</v>
      </c>
      <c r="F222" s="4">
        <f>ROUND(Source!T201,O222)</f>
        <v>0</v>
      </c>
      <c r="G222" s="4" t="s">
        <v>79</v>
      </c>
      <c r="H222" s="4" t="s">
        <v>80</v>
      </c>
      <c r="I222" s="4"/>
      <c r="J222" s="4"/>
      <c r="K222" s="4">
        <v>206</v>
      </c>
      <c r="L222" s="4">
        <v>20</v>
      </c>
      <c r="M222" s="4">
        <v>3</v>
      </c>
      <c r="N222" s="4" t="s">
        <v>3</v>
      </c>
      <c r="O222" s="4">
        <v>0</v>
      </c>
      <c r="P222" s="4"/>
      <c r="Q222" s="4"/>
      <c r="R222" s="4"/>
      <c r="S222" s="4"/>
      <c r="T222" s="4"/>
      <c r="U222" s="4"/>
      <c r="V222" s="4"/>
      <c r="W222" s="4"/>
    </row>
    <row r="223" spans="1:23" x14ac:dyDescent="0.2">
      <c r="A223" s="4">
        <v>50</v>
      </c>
      <c r="B223" s="4">
        <v>0</v>
      </c>
      <c r="C223" s="4">
        <v>0</v>
      </c>
      <c r="D223" s="4">
        <v>1</v>
      </c>
      <c r="E223" s="4">
        <v>207</v>
      </c>
      <c r="F223" s="4">
        <f>Source!U201</f>
        <v>596.41201200000012</v>
      </c>
      <c r="G223" s="4" t="s">
        <v>81</v>
      </c>
      <c r="H223" s="4" t="s">
        <v>82</v>
      </c>
      <c r="I223" s="4"/>
      <c r="J223" s="4"/>
      <c r="K223" s="4">
        <v>207</v>
      </c>
      <c r="L223" s="4">
        <v>21</v>
      </c>
      <c r="M223" s="4">
        <v>3</v>
      </c>
      <c r="N223" s="4" t="s">
        <v>3</v>
      </c>
      <c r="O223" s="4">
        <v>-1</v>
      </c>
      <c r="P223" s="4"/>
      <c r="Q223" s="4"/>
      <c r="R223" s="4"/>
      <c r="S223" s="4"/>
      <c r="T223" s="4"/>
      <c r="U223" s="4"/>
      <c r="V223" s="4"/>
      <c r="W223" s="4"/>
    </row>
    <row r="224" spans="1:23" x14ac:dyDescent="0.2">
      <c r="A224" s="4">
        <v>50</v>
      </c>
      <c r="B224" s="4">
        <v>0</v>
      </c>
      <c r="C224" s="4">
        <v>0</v>
      </c>
      <c r="D224" s="4">
        <v>1</v>
      </c>
      <c r="E224" s="4">
        <v>208</v>
      </c>
      <c r="F224" s="4">
        <f>Source!V201</f>
        <v>106.006472</v>
      </c>
      <c r="G224" s="4" t="s">
        <v>83</v>
      </c>
      <c r="H224" s="4" t="s">
        <v>84</v>
      </c>
      <c r="I224" s="4"/>
      <c r="J224" s="4"/>
      <c r="K224" s="4">
        <v>208</v>
      </c>
      <c r="L224" s="4">
        <v>22</v>
      </c>
      <c r="M224" s="4">
        <v>3</v>
      </c>
      <c r="N224" s="4" t="s">
        <v>3</v>
      </c>
      <c r="O224" s="4">
        <v>-1</v>
      </c>
      <c r="P224" s="4"/>
      <c r="Q224" s="4"/>
      <c r="R224" s="4"/>
      <c r="S224" s="4"/>
      <c r="T224" s="4"/>
      <c r="U224" s="4"/>
      <c r="V224" s="4"/>
      <c r="W224" s="4"/>
    </row>
    <row r="225" spans="1:23" x14ac:dyDescent="0.2">
      <c r="A225" s="4">
        <v>50</v>
      </c>
      <c r="B225" s="4">
        <v>0</v>
      </c>
      <c r="C225" s="4">
        <v>0</v>
      </c>
      <c r="D225" s="4">
        <v>1</v>
      </c>
      <c r="E225" s="4">
        <v>209</v>
      </c>
      <c r="F225" s="4">
        <f>ROUND(Source!W201,O225)</f>
        <v>0</v>
      </c>
      <c r="G225" s="4" t="s">
        <v>85</v>
      </c>
      <c r="H225" s="4" t="s">
        <v>86</v>
      </c>
      <c r="I225" s="4"/>
      <c r="J225" s="4"/>
      <c r="K225" s="4">
        <v>209</v>
      </c>
      <c r="L225" s="4">
        <v>23</v>
      </c>
      <c r="M225" s="4">
        <v>3</v>
      </c>
      <c r="N225" s="4" t="s">
        <v>3</v>
      </c>
      <c r="O225" s="4">
        <v>0</v>
      </c>
      <c r="P225" s="4"/>
      <c r="Q225" s="4"/>
      <c r="R225" s="4"/>
      <c r="S225" s="4"/>
      <c r="T225" s="4"/>
      <c r="U225" s="4"/>
      <c r="V225" s="4"/>
      <c r="W225" s="4"/>
    </row>
    <row r="226" spans="1:23" x14ac:dyDescent="0.2">
      <c r="A226" s="4">
        <v>50</v>
      </c>
      <c r="B226" s="4">
        <v>0</v>
      </c>
      <c r="C226" s="4">
        <v>0</v>
      </c>
      <c r="D226" s="4">
        <v>1</v>
      </c>
      <c r="E226" s="4">
        <v>233</v>
      </c>
      <c r="F226" s="4">
        <f>ROUND(Source!BD201,O226)</f>
        <v>61</v>
      </c>
      <c r="G226" s="4" t="s">
        <v>87</v>
      </c>
      <c r="H226" s="4" t="s">
        <v>88</v>
      </c>
      <c r="I226" s="4"/>
      <c r="J226" s="4"/>
      <c r="K226" s="4">
        <v>233</v>
      </c>
      <c r="L226" s="4">
        <v>24</v>
      </c>
      <c r="M226" s="4">
        <v>3</v>
      </c>
      <c r="N226" s="4" t="s">
        <v>3</v>
      </c>
      <c r="O226" s="4">
        <v>0</v>
      </c>
      <c r="P226" s="4"/>
      <c r="Q226" s="4"/>
      <c r="R226" s="4"/>
      <c r="S226" s="4"/>
      <c r="T226" s="4"/>
      <c r="U226" s="4"/>
      <c r="V226" s="4"/>
      <c r="W226" s="4"/>
    </row>
    <row r="227" spans="1:23" x14ac:dyDescent="0.2">
      <c r="A227" s="4">
        <v>50</v>
      </c>
      <c r="B227" s="4">
        <v>0</v>
      </c>
      <c r="C227" s="4">
        <v>0</v>
      </c>
      <c r="D227" s="4">
        <v>1</v>
      </c>
      <c r="E227" s="4">
        <v>210</v>
      </c>
      <c r="F227" s="4">
        <f>ROUND(Source!X201,O227)</f>
        <v>5643</v>
      </c>
      <c r="G227" s="4" t="s">
        <v>89</v>
      </c>
      <c r="H227" s="4" t="s">
        <v>90</v>
      </c>
      <c r="I227" s="4"/>
      <c r="J227" s="4"/>
      <c r="K227" s="4">
        <v>210</v>
      </c>
      <c r="L227" s="4">
        <v>25</v>
      </c>
      <c r="M227" s="4">
        <v>3</v>
      </c>
      <c r="N227" s="4" t="s">
        <v>3</v>
      </c>
      <c r="O227" s="4">
        <v>0</v>
      </c>
      <c r="P227" s="4"/>
      <c r="Q227" s="4"/>
      <c r="R227" s="4"/>
      <c r="S227" s="4"/>
      <c r="T227" s="4"/>
      <c r="U227" s="4"/>
      <c r="V227" s="4"/>
      <c r="W227" s="4"/>
    </row>
    <row r="228" spans="1:23" x14ac:dyDescent="0.2">
      <c r="A228" s="4">
        <v>50</v>
      </c>
      <c r="B228" s="4">
        <v>0</v>
      </c>
      <c r="C228" s="4">
        <v>0</v>
      </c>
      <c r="D228" s="4">
        <v>1</v>
      </c>
      <c r="E228" s="4">
        <v>211</v>
      </c>
      <c r="F228" s="4">
        <f>ROUND(Source!Y201,O228)</f>
        <v>3195</v>
      </c>
      <c r="G228" s="4" t="s">
        <v>91</v>
      </c>
      <c r="H228" s="4" t="s">
        <v>92</v>
      </c>
      <c r="I228" s="4"/>
      <c r="J228" s="4"/>
      <c r="K228" s="4">
        <v>211</v>
      </c>
      <c r="L228" s="4">
        <v>26</v>
      </c>
      <c r="M228" s="4">
        <v>3</v>
      </c>
      <c r="N228" s="4" t="s">
        <v>3</v>
      </c>
      <c r="O228" s="4">
        <v>0</v>
      </c>
      <c r="P228" s="4"/>
      <c r="Q228" s="4"/>
      <c r="R228" s="4"/>
      <c r="S228" s="4"/>
      <c r="T228" s="4"/>
      <c r="U228" s="4"/>
      <c r="V228" s="4"/>
      <c r="W228" s="4"/>
    </row>
    <row r="229" spans="1:23" x14ac:dyDescent="0.2">
      <c r="A229" s="4">
        <v>50</v>
      </c>
      <c r="B229" s="4">
        <v>0</v>
      </c>
      <c r="C229" s="4">
        <v>0</v>
      </c>
      <c r="D229" s="4">
        <v>1</v>
      </c>
      <c r="E229" s="4">
        <v>224</v>
      </c>
      <c r="F229" s="4">
        <f>ROUND(Source!AR201,O229)</f>
        <v>323502</v>
      </c>
      <c r="G229" s="4" t="s">
        <v>93</v>
      </c>
      <c r="H229" s="4" t="s">
        <v>94</v>
      </c>
      <c r="I229" s="4"/>
      <c r="J229" s="4"/>
      <c r="K229" s="4">
        <v>224</v>
      </c>
      <c r="L229" s="4">
        <v>27</v>
      </c>
      <c r="M229" s="4">
        <v>3</v>
      </c>
      <c r="N229" s="4" t="s">
        <v>3</v>
      </c>
      <c r="O229" s="4">
        <v>0</v>
      </c>
      <c r="P229" s="4"/>
      <c r="Q229" s="4"/>
      <c r="R229" s="4"/>
      <c r="S229" s="4"/>
      <c r="T229" s="4"/>
      <c r="U229" s="4"/>
      <c r="V229" s="4"/>
      <c r="W229" s="4"/>
    </row>
    <row r="232" spans="1:23" x14ac:dyDescent="0.2">
      <c r="A232">
        <v>70</v>
      </c>
      <c r="B232">
        <v>1</v>
      </c>
      <c r="D232">
        <v>1</v>
      </c>
      <c r="E232" t="s">
        <v>381</v>
      </c>
      <c r="F232" t="s">
        <v>382</v>
      </c>
      <c r="G232">
        <v>0</v>
      </c>
      <c r="H232">
        <v>0</v>
      </c>
      <c r="I232" t="s">
        <v>3</v>
      </c>
      <c r="J232">
        <v>1</v>
      </c>
      <c r="K232">
        <v>0</v>
      </c>
      <c r="L232" t="s">
        <v>3</v>
      </c>
      <c r="M232" t="s">
        <v>3</v>
      </c>
      <c r="N232">
        <v>0</v>
      </c>
    </row>
    <row r="233" spans="1:23" x14ac:dyDescent="0.2">
      <c r="A233">
        <v>70</v>
      </c>
      <c r="B233">
        <v>1</v>
      </c>
      <c r="D233">
        <v>2</v>
      </c>
      <c r="E233" t="s">
        <v>383</v>
      </c>
      <c r="F233" t="s">
        <v>384</v>
      </c>
      <c r="G233">
        <v>0</v>
      </c>
      <c r="H233">
        <v>0</v>
      </c>
      <c r="I233" t="s">
        <v>3</v>
      </c>
      <c r="J233">
        <v>1</v>
      </c>
      <c r="K233">
        <v>0</v>
      </c>
      <c r="L233" t="s">
        <v>3</v>
      </c>
      <c r="M233" t="s">
        <v>3</v>
      </c>
      <c r="N233">
        <v>0</v>
      </c>
    </row>
    <row r="234" spans="1:23" x14ac:dyDescent="0.2">
      <c r="A234">
        <v>70</v>
      </c>
      <c r="B234">
        <v>1</v>
      </c>
      <c r="D234">
        <v>3</v>
      </c>
      <c r="E234" t="s">
        <v>385</v>
      </c>
      <c r="F234" t="s">
        <v>386</v>
      </c>
      <c r="G234">
        <v>1</v>
      </c>
      <c r="H234">
        <v>0</v>
      </c>
      <c r="I234" t="s">
        <v>3</v>
      </c>
      <c r="J234">
        <v>1</v>
      </c>
      <c r="K234">
        <v>0</v>
      </c>
      <c r="L234" t="s">
        <v>3</v>
      </c>
      <c r="M234" t="s">
        <v>3</v>
      </c>
      <c r="N234">
        <v>0</v>
      </c>
    </row>
    <row r="235" spans="1:23" x14ac:dyDescent="0.2">
      <c r="A235">
        <v>70</v>
      </c>
      <c r="B235">
        <v>1</v>
      </c>
      <c r="D235">
        <v>4</v>
      </c>
      <c r="E235" t="s">
        <v>387</v>
      </c>
      <c r="F235" t="s">
        <v>388</v>
      </c>
      <c r="G235">
        <v>0</v>
      </c>
      <c r="H235">
        <v>0</v>
      </c>
      <c r="I235" t="s">
        <v>389</v>
      </c>
      <c r="J235">
        <v>0</v>
      </c>
      <c r="K235">
        <v>0</v>
      </c>
      <c r="L235" t="s">
        <v>3</v>
      </c>
      <c r="M235" t="s">
        <v>3</v>
      </c>
      <c r="N235">
        <v>0</v>
      </c>
    </row>
    <row r="236" spans="1:23" x14ac:dyDescent="0.2">
      <c r="A236">
        <v>70</v>
      </c>
      <c r="B236">
        <v>1</v>
      </c>
      <c r="D236">
        <v>5</v>
      </c>
      <c r="E236" t="s">
        <v>390</v>
      </c>
      <c r="F236" t="s">
        <v>391</v>
      </c>
      <c r="G236">
        <v>0</v>
      </c>
      <c r="H236">
        <v>0</v>
      </c>
      <c r="I236" t="s">
        <v>392</v>
      </c>
      <c r="J236">
        <v>0</v>
      </c>
      <c r="K236">
        <v>0</v>
      </c>
      <c r="L236" t="s">
        <v>3</v>
      </c>
      <c r="M236" t="s">
        <v>3</v>
      </c>
      <c r="N236">
        <v>0</v>
      </c>
    </row>
    <row r="237" spans="1:23" x14ac:dyDescent="0.2">
      <c r="A237">
        <v>70</v>
      </c>
      <c r="B237">
        <v>1</v>
      </c>
      <c r="D237">
        <v>6</v>
      </c>
      <c r="E237" t="s">
        <v>393</v>
      </c>
      <c r="F237" t="s">
        <v>394</v>
      </c>
      <c r="G237">
        <v>0</v>
      </c>
      <c r="H237">
        <v>0</v>
      </c>
      <c r="I237" t="s">
        <v>395</v>
      </c>
      <c r="J237">
        <v>0</v>
      </c>
      <c r="K237">
        <v>0</v>
      </c>
      <c r="L237" t="s">
        <v>3</v>
      </c>
      <c r="M237" t="s">
        <v>3</v>
      </c>
      <c r="N237">
        <v>0</v>
      </c>
    </row>
    <row r="238" spans="1:23" x14ac:dyDescent="0.2">
      <c r="A238">
        <v>70</v>
      </c>
      <c r="B238">
        <v>1</v>
      </c>
      <c r="D238">
        <v>7</v>
      </c>
      <c r="E238" t="s">
        <v>396</v>
      </c>
      <c r="F238" t="s">
        <v>397</v>
      </c>
      <c r="G238">
        <v>0</v>
      </c>
      <c r="H238">
        <v>0</v>
      </c>
      <c r="I238" t="s">
        <v>3</v>
      </c>
      <c r="J238">
        <v>0</v>
      </c>
      <c r="K238">
        <v>0</v>
      </c>
      <c r="L238" t="s">
        <v>3</v>
      </c>
      <c r="M238" t="s">
        <v>3</v>
      </c>
      <c r="N238">
        <v>0</v>
      </c>
    </row>
    <row r="239" spans="1:23" x14ac:dyDescent="0.2">
      <c r="A239">
        <v>70</v>
      </c>
      <c r="B239">
        <v>1</v>
      </c>
      <c r="D239">
        <v>8</v>
      </c>
      <c r="E239" t="s">
        <v>398</v>
      </c>
      <c r="F239" t="s">
        <v>399</v>
      </c>
      <c r="G239">
        <v>0</v>
      </c>
      <c r="H239">
        <v>0</v>
      </c>
      <c r="I239" t="s">
        <v>400</v>
      </c>
      <c r="J239">
        <v>0</v>
      </c>
      <c r="K239">
        <v>0</v>
      </c>
      <c r="L239" t="s">
        <v>3</v>
      </c>
      <c r="M239" t="s">
        <v>3</v>
      </c>
      <c r="N239">
        <v>0</v>
      </c>
    </row>
    <row r="240" spans="1:23" x14ac:dyDescent="0.2">
      <c r="A240">
        <v>70</v>
      </c>
      <c r="B240">
        <v>1</v>
      </c>
      <c r="D240">
        <v>9</v>
      </c>
      <c r="E240" t="s">
        <v>401</v>
      </c>
      <c r="F240" t="s">
        <v>402</v>
      </c>
      <c r="G240">
        <v>0</v>
      </c>
      <c r="H240">
        <v>0</v>
      </c>
      <c r="I240" t="s">
        <v>403</v>
      </c>
      <c r="J240">
        <v>0</v>
      </c>
      <c r="K240">
        <v>0</v>
      </c>
      <c r="L240" t="s">
        <v>3</v>
      </c>
      <c r="M240" t="s">
        <v>3</v>
      </c>
      <c r="N240">
        <v>0</v>
      </c>
    </row>
    <row r="241" spans="1:14" x14ac:dyDescent="0.2">
      <c r="A241">
        <v>70</v>
      </c>
      <c r="B241">
        <v>1</v>
      </c>
      <c r="D241">
        <v>10</v>
      </c>
      <c r="E241" t="s">
        <v>404</v>
      </c>
      <c r="F241" t="s">
        <v>405</v>
      </c>
      <c r="G241">
        <v>0</v>
      </c>
      <c r="H241">
        <v>0</v>
      </c>
      <c r="I241" t="s">
        <v>406</v>
      </c>
      <c r="J241">
        <v>0</v>
      </c>
      <c r="K241">
        <v>0</v>
      </c>
      <c r="L241" t="s">
        <v>3</v>
      </c>
      <c r="M241" t="s">
        <v>3</v>
      </c>
      <c r="N241">
        <v>0</v>
      </c>
    </row>
    <row r="242" spans="1:14" x14ac:dyDescent="0.2">
      <c r="A242">
        <v>70</v>
      </c>
      <c r="B242">
        <v>1</v>
      </c>
      <c r="D242">
        <v>11</v>
      </c>
      <c r="E242" t="s">
        <v>407</v>
      </c>
      <c r="F242" t="s">
        <v>408</v>
      </c>
      <c r="G242">
        <v>0</v>
      </c>
      <c r="H242">
        <v>0</v>
      </c>
      <c r="I242" t="s">
        <v>409</v>
      </c>
      <c r="J242">
        <v>0</v>
      </c>
      <c r="K242">
        <v>0</v>
      </c>
      <c r="L242" t="s">
        <v>3</v>
      </c>
      <c r="M242" t="s">
        <v>3</v>
      </c>
      <c r="N242">
        <v>0</v>
      </c>
    </row>
    <row r="243" spans="1:14" x14ac:dyDescent="0.2">
      <c r="A243">
        <v>70</v>
      </c>
      <c r="B243">
        <v>1</v>
      </c>
      <c r="D243">
        <v>12</v>
      </c>
      <c r="E243" t="s">
        <v>410</v>
      </c>
      <c r="F243" t="s">
        <v>411</v>
      </c>
      <c r="G243">
        <v>0</v>
      </c>
      <c r="H243">
        <v>0</v>
      </c>
      <c r="I243" t="s">
        <v>3</v>
      </c>
      <c r="J243">
        <v>0</v>
      </c>
      <c r="K243">
        <v>0</v>
      </c>
      <c r="L243" t="s">
        <v>3</v>
      </c>
      <c r="M243" t="s">
        <v>3</v>
      </c>
      <c r="N243">
        <v>0</v>
      </c>
    </row>
    <row r="244" spans="1:14" x14ac:dyDescent="0.2">
      <c r="A244">
        <v>70</v>
      </c>
      <c r="B244">
        <v>1</v>
      </c>
      <c r="D244">
        <v>1</v>
      </c>
      <c r="E244" t="s">
        <v>412</v>
      </c>
      <c r="F244" t="s">
        <v>413</v>
      </c>
      <c r="G244">
        <v>0.9</v>
      </c>
      <c r="H244">
        <v>1</v>
      </c>
      <c r="I244" t="s">
        <v>414</v>
      </c>
      <c r="J244">
        <v>0</v>
      </c>
      <c r="K244">
        <v>0</v>
      </c>
      <c r="L244" t="s">
        <v>3</v>
      </c>
      <c r="M244" t="s">
        <v>3</v>
      </c>
      <c r="N244">
        <v>0</v>
      </c>
    </row>
    <row r="245" spans="1:14" x14ac:dyDescent="0.2">
      <c r="A245">
        <v>70</v>
      </c>
      <c r="B245">
        <v>1</v>
      </c>
      <c r="D245">
        <v>2</v>
      </c>
      <c r="E245" t="s">
        <v>415</v>
      </c>
      <c r="F245" t="s">
        <v>416</v>
      </c>
      <c r="G245">
        <v>0.85</v>
      </c>
      <c r="H245">
        <v>1</v>
      </c>
      <c r="I245" t="s">
        <v>417</v>
      </c>
      <c r="J245">
        <v>0</v>
      </c>
      <c r="K245">
        <v>0</v>
      </c>
      <c r="L245" t="s">
        <v>3</v>
      </c>
      <c r="M245" t="s">
        <v>3</v>
      </c>
      <c r="N245">
        <v>0</v>
      </c>
    </row>
    <row r="246" spans="1:14" x14ac:dyDescent="0.2">
      <c r="A246">
        <v>70</v>
      </c>
      <c r="B246">
        <v>1</v>
      </c>
      <c r="D246">
        <v>3</v>
      </c>
      <c r="E246" t="s">
        <v>418</v>
      </c>
      <c r="F246" t="s">
        <v>419</v>
      </c>
      <c r="G246">
        <v>1</v>
      </c>
      <c r="H246">
        <v>0.85</v>
      </c>
      <c r="I246" t="s">
        <v>420</v>
      </c>
      <c r="J246">
        <v>0</v>
      </c>
      <c r="K246">
        <v>0</v>
      </c>
      <c r="L246" t="s">
        <v>3</v>
      </c>
      <c r="M246" t="s">
        <v>3</v>
      </c>
      <c r="N246">
        <v>0</v>
      </c>
    </row>
    <row r="247" spans="1:14" x14ac:dyDescent="0.2">
      <c r="A247">
        <v>70</v>
      </c>
      <c r="B247">
        <v>1</v>
      </c>
      <c r="D247">
        <v>4</v>
      </c>
      <c r="E247" t="s">
        <v>421</v>
      </c>
      <c r="F247" t="s">
        <v>422</v>
      </c>
      <c r="G247">
        <v>1</v>
      </c>
      <c r="H247">
        <v>0</v>
      </c>
      <c r="I247" t="s">
        <v>3</v>
      </c>
      <c r="J247">
        <v>0</v>
      </c>
      <c r="K247">
        <v>0</v>
      </c>
      <c r="L247" t="s">
        <v>3</v>
      </c>
      <c r="M247" t="s">
        <v>3</v>
      </c>
      <c r="N247">
        <v>0</v>
      </c>
    </row>
    <row r="248" spans="1:14" x14ac:dyDescent="0.2">
      <c r="A248">
        <v>70</v>
      </c>
      <c r="B248">
        <v>1</v>
      </c>
      <c r="D248">
        <v>5</v>
      </c>
      <c r="E248" t="s">
        <v>423</v>
      </c>
      <c r="F248" t="s">
        <v>424</v>
      </c>
      <c r="G248">
        <v>1</v>
      </c>
      <c r="H248">
        <v>0.8</v>
      </c>
      <c r="I248" t="s">
        <v>425</v>
      </c>
      <c r="J248">
        <v>0</v>
      </c>
      <c r="K248">
        <v>0</v>
      </c>
      <c r="L248" t="s">
        <v>3</v>
      </c>
      <c r="M248" t="s">
        <v>3</v>
      </c>
      <c r="N248">
        <v>0</v>
      </c>
    </row>
    <row r="249" spans="1:14" x14ac:dyDescent="0.2">
      <c r="A249">
        <v>70</v>
      </c>
      <c r="B249">
        <v>1</v>
      </c>
      <c r="D249">
        <v>6</v>
      </c>
      <c r="E249" t="s">
        <v>426</v>
      </c>
      <c r="F249" t="s">
        <v>427</v>
      </c>
      <c r="G249">
        <v>1</v>
      </c>
      <c r="H249">
        <v>0</v>
      </c>
      <c r="I249" t="s">
        <v>3</v>
      </c>
      <c r="J249">
        <v>0</v>
      </c>
      <c r="K249">
        <v>0</v>
      </c>
      <c r="L249" t="s">
        <v>3</v>
      </c>
      <c r="M249" t="s">
        <v>3</v>
      </c>
      <c r="N249">
        <v>0</v>
      </c>
    </row>
    <row r="250" spans="1:14" x14ac:dyDescent="0.2">
      <c r="A250">
        <v>70</v>
      </c>
      <c r="B250">
        <v>1</v>
      </c>
      <c r="D250">
        <v>7</v>
      </c>
      <c r="E250" t="s">
        <v>428</v>
      </c>
      <c r="F250" t="s">
        <v>429</v>
      </c>
      <c r="G250">
        <v>1</v>
      </c>
      <c r="H250">
        <v>0</v>
      </c>
      <c r="I250" t="s">
        <v>3</v>
      </c>
      <c r="J250">
        <v>0</v>
      </c>
      <c r="K250">
        <v>0</v>
      </c>
      <c r="L250" t="s">
        <v>3</v>
      </c>
      <c r="M250" t="s">
        <v>3</v>
      </c>
      <c r="N250">
        <v>0</v>
      </c>
    </row>
    <row r="251" spans="1:14" x14ac:dyDescent="0.2">
      <c r="A251">
        <v>70</v>
      </c>
      <c r="B251">
        <v>1</v>
      </c>
      <c r="D251">
        <v>8</v>
      </c>
      <c r="E251" t="s">
        <v>430</v>
      </c>
      <c r="F251" t="s">
        <v>431</v>
      </c>
      <c r="G251">
        <v>0.7</v>
      </c>
      <c r="H251">
        <v>0</v>
      </c>
      <c r="I251" t="s">
        <v>3</v>
      </c>
      <c r="J251">
        <v>0</v>
      </c>
      <c r="K251">
        <v>0</v>
      </c>
      <c r="L251" t="s">
        <v>3</v>
      </c>
      <c r="M251" t="s">
        <v>3</v>
      </c>
      <c r="N251">
        <v>0</v>
      </c>
    </row>
    <row r="252" spans="1:14" x14ac:dyDescent="0.2">
      <c r="A252">
        <v>70</v>
      </c>
      <c r="B252">
        <v>1</v>
      </c>
      <c r="D252">
        <v>9</v>
      </c>
      <c r="E252" t="s">
        <v>432</v>
      </c>
      <c r="F252" t="s">
        <v>433</v>
      </c>
      <c r="G252">
        <v>0.9</v>
      </c>
      <c r="H252">
        <v>0</v>
      </c>
      <c r="I252" t="s">
        <v>3</v>
      </c>
      <c r="J252">
        <v>0</v>
      </c>
      <c r="K252">
        <v>0</v>
      </c>
      <c r="L252" t="s">
        <v>3</v>
      </c>
      <c r="M252" t="s">
        <v>3</v>
      </c>
      <c r="N252">
        <v>0</v>
      </c>
    </row>
    <row r="253" spans="1:14" x14ac:dyDescent="0.2">
      <c r="A253">
        <v>70</v>
      </c>
      <c r="B253">
        <v>1</v>
      </c>
      <c r="D253">
        <v>10</v>
      </c>
      <c r="E253" t="s">
        <v>434</v>
      </c>
      <c r="F253" t="s">
        <v>435</v>
      </c>
      <c r="G253">
        <v>0.6</v>
      </c>
      <c r="H253">
        <v>0</v>
      </c>
      <c r="I253" t="s">
        <v>3</v>
      </c>
      <c r="J253">
        <v>0</v>
      </c>
      <c r="K253">
        <v>0</v>
      </c>
      <c r="L253" t="s">
        <v>3</v>
      </c>
      <c r="M253" t="s">
        <v>3</v>
      </c>
      <c r="N253">
        <v>0</v>
      </c>
    </row>
    <row r="254" spans="1:14" x14ac:dyDescent="0.2">
      <c r="A254">
        <v>70</v>
      </c>
      <c r="B254">
        <v>1</v>
      </c>
      <c r="D254">
        <v>11</v>
      </c>
      <c r="E254" t="s">
        <v>436</v>
      </c>
      <c r="F254" t="s">
        <v>437</v>
      </c>
      <c r="G254">
        <v>1.2</v>
      </c>
      <c r="H254">
        <v>0</v>
      </c>
      <c r="I254" t="s">
        <v>3</v>
      </c>
      <c r="J254">
        <v>0</v>
      </c>
      <c r="K254">
        <v>0</v>
      </c>
      <c r="L254" t="s">
        <v>3</v>
      </c>
      <c r="M254" t="s">
        <v>3</v>
      </c>
      <c r="N254">
        <v>0</v>
      </c>
    </row>
    <row r="255" spans="1:14" x14ac:dyDescent="0.2">
      <c r="A255">
        <v>70</v>
      </c>
      <c r="B255">
        <v>1</v>
      </c>
      <c r="D255">
        <v>12</v>
      </c>
      <c r="E255" t="s">
        <v>438</v>
      </c>
      <c r="F255" t="s">
        <v>439</v>
      </c>
      <c r="G255">
        <v>0</v>
      </c>
      <c r="H255">
        <v>0</v>
      </c>
      <c r="I255" t="s">
        <v>3</v>
      </c>
      <c r="J255">
        <v>0</v>
      </c>
      <c r="K255">
        <v>0</v>
      </c>
      <c r="L255" t="s">
        <v>3</v>
      </c>
      <c r="M255" t="s">
        <v>3</v>
      </c>
      <c r="N255">
        <v>0</v>
      </c>
    </row>
    <row r="256" spans="1:14" x14ac:dyDescent="0.2">
      <c r="A256">
        <v>70</v>
      </c>
      <c r="B256">
        <v>1</v>
      </c>
      <c r="D256">
        <v>13</v>
      </c>
      <c r="E256" t="s">
        <v>440</v>
      </c>
      <c r="F256" t="s">
        <v>441</v>
      </c>
      <c r="G256">
        <v>1</v>
      </c>
      <c r="H256">
        <v>0</v>
      </c>
      <c r="I256" t="s">
        <v>3</v>
      </c>
      <c r="J256">
        <v>0</v>
      </c>
      <c r="K256">
        <v>0</v>
      </c>
      <c r="L256" t="s">
        <v>3</v>
      </c>
      <c r="M256" t="s">
        <v>3</v>
      </c>
      <c r="N256">
        <v>0</v>
      </c>
    </row>
    <row r="258" spans="1:15" x14ac:dyDescent="0.2">
      <c r="A258">
        <v>-1</v>
      </c>
    </row>
    <row r="260" spans="1:15" x14ac:dyDescent="0.2">
      <c r="A260" s="3">
        <v>75</v>
      </c>
      <c r="B260" s="3" t="s">
        <v>442</v>
      </c>
      <c r="C260" s="3">
        <v>2000</v>
      </c>
      <c r="D260" s="3">
        <v>0</v>
      </c>
      <c r="E260" s="3">
        <v>1</v>
      </c>
      <c r="F260" s="3">
        <v>0</v>
      </c>
      <c r="G260" s="3">
        <v>0</v>
      </c>
      <c r="H260" s="3">
        <v>1</v>
      </c>
      <c r="I260" s="3">
        <v>0</v>
      </c>
      <c r="J260" s="3">
        <v>3</v>
      </c>
      <c r="K260" s="3">
        <v>0</v>
      </c>
      <c r="L260" s="3">
        <v>0</v>
      </c>
      <c r="M260" s="3">
        <v>0</v>
      </c>
      <c r="N260" s="3">
        <v>50333811</v>
      </c>
      <c r="O260" s="3">
        <v>1</v>
      </c>
    </row>
    <row r="264" spans="1:15" x14ac:dyDescent="0.2">
      <c r="A264">
        <v>65</v>
      </c>
      <c r="C264">
        <v>1</v>
      </c>
      <c r="D264">
        <v>0</v>
      </c>
      <c r="E264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443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60493</v>
      </c>
      <c r="M1">
        <v>10</v>
      </c>
      <c r="N1">
        <v>11</v>
      </c>
      <c r="O1">
        <v>0</v>
      </c>
      <c r="P1">
        <v>1</v>
      </c>
      <c r="Q1">
        <v>6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0</v>
      </c>
      <c r="BO12" s="1">
        <v>0</v>
      </c>
      <c r="BP12" s="1">
        <v>1</v>
      </c>
      <c r="BQ12" s="1">
        <v>0</v>
      </c>
      <c r="BR12" s="1">
        <v>0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3</v>
      </c>
      <c r="CF12" s="1">
        <v>0</v>
      </c>
      <c r="CG12" s="1">
        <v>0</v>
      </c>
      <c r="CH12" s="1">
        <v>327688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50333811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5">
        <v>3</v>
      </c>
      <c r="B16" s="5">
        <v>1</v>
      </c>
      <c r="C16" s="5" t="s">
        <v>11</v>
      </c>
      <c r="D16" s="5" t="s">
        <v>11</v>
      </c>
      <c r="E16" s="6">
        <f>(Source!F183)/1000</f>
        <v>293.14100000000002</v>
      </c>
      <c r="F16" s="6">
        <f>(Source!F184)/1000</f>
        <v>30.361000000000001</v>
      </c>
      <c r="G16" s="6">
        <f>(Source!F175)/1000</f>
        <v>0</v>
      </c>
      <c r="H16" s="6">
        <f>(Source!F185)/1000+(Source!F186)/1000</f>
        <v>0</v>
      </c>
      <c r="I16" s="6">
        <f>E16+F16+G16+H16</f>
        <v>323.50200000000001</v>
      </c>
      <c r="J16" s="6">
        <f>(Source!F181)/1000</f>
        <v>4.5110000000000001</v>
      </c>
      <c r="AI16" s="5">
        <v>0</v>
      </c>
      <c r="AJ16" s="5">
        <v>0</v>
      </c>
      <c r="AK16" s="5" t="s">
        <v>3</v>
      </c>
      <c r="AL16" s="5" t="s">
        <v>648</v>
      </c>
      <c r="AM16" s="5" t="s">
        <v>14</v>
      </c>
      <c r="AN16" s="5">
        <v>0</v>
      </c>
      <c r="AO16" s="5" t="s">
        <v>3</v>
      </c>
      <c r="AP16" s="5" t="s">
        <v>3</v>
      </c>
      <c r="AT16" s="6">
        <v>314540</v>
      </c>
      <c r="AU16" s="6">
        <v>293485</v>
      </c>
      <c r="AV16" s="6">
        <v>0</v>
      </c>
      <c r="AW16" s="6">
        <v>0</v>
      </c>
      <c r="AX16" s="6">
        <v>0</v>
      </c>
      <c r="AY16" s="6">
        <v>16660</v>
      </c>
      <c r="AZ16" s="6">
        <v>1225</v>
      </c>
      <c r="BA16" s="6">
        <v>4395</v>
      </c>
      <c r="BB16" s="6">
        <v>292829</v>
      </c>
      <c r="BC16" s="6">
        <v>30361</v>
      </c>
      <c r="BD16" s="6">
        <v>0</v>
      </c>
      <c r="BE16" s="6">
        <v>0</v>
      </c>
      <c r="BF16" s="6">
        <v>580.60701200000005</v>
      </c>
      <c r="BG16" s="6">
        <v>105.96897199999999</v>
      </c>
      <c r="BH16" s="6">
        <v>0</v>
      </c>
      <c r="BI16" s="6">
        <v>5520</v>
      </c>
      <c r="BJ16" s="6">
        <v>3130</v>
      </c>
      <c r="BK16" s="6">
        <v>323190</v>
      </c>
    </row>
    <row r="18" spans="1:19" x14ac:dyDescent="0.2">
      <c r="A18">
        <v>51</v>
      </c>
      <c r="E18" s="7">
        <f>SUMIF(A16:A17,3,E16:E17)</f>
        <v>293.14100000000002</v>
      </c>
      <c r="F18" s="7">
        <f>SUMIF(A16:A17,3,F16:F17)</f>
        <v>30.361000000000001</v>
      </c>
      <c r="G18" s="7">
        <f>SUMIF(A16:A17,3,G16:G17)</f>
        <v>0</v>
      </c>
      <c r="H18" s="7">
        <f>SUMIF(A16:A17,3,H16:H17)</f>
        <v>0</v>
      </c>
      <c r="I18" s="7">
        <f>SUMIF(A16:A17,3,I16:I17)</f>
        <v>323.50200000000001</v>
      </c>
      <c r="J18" s="7">
        <f>SUMIF(A16:A17,3,J16:J17)</f>
        <v>4.5110000000000001</v>
      </c>
      <c r="K18" s="7"/>
      <c r="L18" s="7"/>
      <c r="M18" s="7"/>
      <c r="N18" s="7"/>
      <c r="O18" s="7"/>
      <c r="P18" s="7"/>
      <c r="Q18" s="7"/>
      <c r="R18" s="7"/>
      <c r="S18" s="7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314540</v>
      </c>
      <c r="G20" s="4" t="s">
        <v>41</v>
      </c>
      <c r="H20" s="4" t="s">
        <v>42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0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293485</v>
      </c>
      <c r="G21" s="4" t="s">
        <v>43</v>
      </c>
      <c r="H21" s="4" t="s">
        <v>44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0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45</v>
      </c>
      <c r="H22" s="4" t="s">
        <v>46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0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293485</v>
      </c>
      <c r="G23" s="4" t="s">
        <v>47</v>
      </c>
      <c r="H23" s="4" t="s">
        <v>48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0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293485</v>
      </c>
      <c r="G24" s="4" t="s">
        <v>49</v>
      </c>
      <c r="H24" s="4" t="s">
        <v>50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0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51</v>
      </c>
      <c r="H25" s="4" t="s">
        <v>52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0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293485</v>
      </c>
      <c r="G26" s="4" t="s">
        <v>53</v>
      </c>
      <c r="H26" s="4" t="s">
        <v>54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0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55</v>
      </c>
      <c r="H27" s="4" t="s">
        <v>56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0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57</v>
      </c>
      <c r="H28" s="4" t="s">
        <v>58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0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59</v>
      </c>
      <c r="H29" s="4" t="s">
        <v>60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0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16660</v>
      </c>
      <c r="G30" s="4" t="s">
        <v>61</v>
      </c>
      <c r="H30" s="4" t="s">
        <v>62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0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63</v>
      </c>
      <c r="H31" s="4" t="s">
        <v>64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0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1225</v>
      </c>
      <c r="G32" s="4" t="s">
        <v>65</v>
      </c>
      <c r="H32" s="4" t="s">
        <v>66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0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4395</v>
      </c>
      <c r="G33" s="4" t="s">
        <v>67</v>
      </c>
      <c r="H33" s="4" t="s">
        <v>68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0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69</v>
      </c>
      <c r="H34" s="4" t="s">
        <v>70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0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292829</v>
      </c>
      <c r="G35" s="4" t="s">
        <v>71</v>
      </c>
      <c r="H35" s="4" t="s">
        <v>72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0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30361</v>
      </c>
      <c r="G36" s="4" t="s">
        <v>73</v>
      </c>
      <c r="H36" s="4" t="s">
        <v>74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0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0</v>
      </c>
      <c r="G37" s="4" t="s">
        <v>75</v>
      </c>
      <c r="H37" s="4" t="s">
        <v>76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0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77</v>
      </c>
      <c r="H38" s="4" t="s">
        <v>78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0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79</v>
      </c>
      <c r="H39" s="4" t="s">
        <v>80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0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580.60701200000005</v>
      </c>
      <c r="G40" s="4" t="s">
        <v>81</v>
      </c>
      <c r="H40" s="4" t="s">
        <v>82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105.96897199999999</v>
      </c>
      <c r="G41" s="4" t="s">
        <v>83</v>
      </c>
      <c r="H41" s="4" t="s">
        <v>84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85</v>
      </c>
      <c r="H42" s="4" t="s">
        <v>86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0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61</v>
      </c>
      <c r="G43" s="4" t="s">
        <v>87</v>
      </c>
      <c r="H43" s="4" t="s">
        <v>88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0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5520</v>
      </c>
      <c r="G44" s="4" t="s">
        <v>89</v>
      </c>
      <c r="H44" s="4" t="s">
        <v>90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0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3130</v>
      </c>
      <c r="G45" s="4" t="s">
        <v>91</v>
      </c>
      <c r="H45" s="4" t="s">
        <v>92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0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323190</v>
      </c>
      <c r="G46" s="4" t="s">
        <v>93</v>
      </c>
      <c r="H46" s="4" t="s">
        <v>94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0</v>
      </c>
      <c r="P46" s="4"/>
    </row>
    <row r="48" spans="1:16" x14ac:dyDescent="0.2">
      <c r="A48">
        <v>-1</v>
      </c>
    </row>
    <row r="51" spans="1:15" x14ac:dyDescent="0.2">
      <c r="A51" s="3">
        <v>75</v>
      </c>
      <c r="B51" s="3" t="s">
        <v>442</v>
      </c>
      <c r="C51" s="3">
        <v>2000</v>
      </c>
      <c r="D51" s="3">
        <v>0</v>
      </c>
      <c r="E51" s="3">
        <v>1</v>
      </c>
      <c r="F51" s="3">
        <v>0</v>
      </c>
      <c r="G51" s="3">
        <v>0</v>
      </c>
      <c r="H51" s="3">
        <v>1</v>
      </c>
      <c r="I51" s="3">
        <v>0</v>
      </c>
      <c r="J51" s="3">
        <v>3</v>
      </c>
      <c r="K51" s="3">
        <v>0</v>
      </c>
      <c r="L51" s="3">
        <v>0</v>
      </c>
      <c r="M51" s="3">
        <v>0</v>
      </c>
      <c r="N51" s="3">
        <v>50333811</v>
      </c>
      <c r="O51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89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7" x14ac:dyDescent="0.2">
      <c r="A1">
        <f>ROW(Source!A28)</f>
        <v>28</v>
      </c>
      <c r="B1">
        <v>50333811</v>
      </c>
      <c r="C1">
        <v>50335028</v>
      </c>
      <c r="D1">
        <v>45975106</v>
      </c>
      <c r="E1">
        <v>1</v>
      </c>
      <c r="F1">
        <v>1</v>
      </c>
      <c r="G1">
        <v>1</v>
      </c>
      <c r="H1">
        <v>1</v>
      </c>
      <c r="I1" t="s">
        <v>444</v>
      </c>
      <c r="J1" t="s">
        <v>3</v>
      </c>
      <c r="K1" t="s">
        <v>445</v>
      </c>
      <c r="L1">
        <v>1476</v>
      </c>
      <c r="N1">
        <v>1013</v>
      </c>
      <c r="O1" t="s">
        <v>446</v>
      </c>
      <c r="P1" t="s">
        <v>447</v>
      </c>
      <c r="Q1">
        <v>1</v>
      </c>
      <c r="W1">
        <v>0</v>
      </c>
      <c r="X1">
        <v>811010407</v>
      </c>
      <c r="Y1">
        <v>0.81</v>
      </c>
      <c r="AA1">
        <v>0</v>
      </c>
      <c r="AB1">
        <v>0</v>
      </c>
      <c r="AC1">
        <v>0</v>
      </c>
      <c r="AD1">
        <v>7.38</v>
      </c>
      <c r="AE1">
        <v>0</v>
      </c>
      <c r="AF1">
        <v>0</v>
      </c>
      <c r="AG1">
        <v>0</v>
      </c>
      <c r="AH1">
        <v>7.38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0.81</v>
      </c>
      <c r="AU1" t="s">
        <v>3</v>
      </c>
      <c r="AV1">
        <v>1</v>
      </c>
      <c r="AW1">
        <v>2</v>
      </c>
      <c r="AX1">
        <v>50335033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Y1*Source!I28</f>
        <v>6.48</v>
      </c>
      <c r="CY1">
        <f>AD1</f>
        <v>7.38</v>
      </c>
      <c r="CZ1">
        <f>AH1</f>
        <v>7.38</v>
      </c>
      <c r="DA1">
        <f>AL1</f>
        <v>1</v>
      </c>
      <c r="DB1">
        <f t="shared" ref="DB1:DB46" si="0">ROUND(ROUND(AT1*CZ1,2),1)</f>
        <v>6</v>
      </c>
      <c r="DC1">
        <f t="shared" ref="DC1:DC46" si="1">ROUND(ROUND(AT1*AG1,2),1)</f>
        <v>0</v>
      </c>
    </row>
    <row r="2" spans="1:107" x14ac:dyDescent="0.2">
      <c r="A2">
        <f>ROW(Source!A28)</f>
        <v>28</v>
      </c>
      <c r="B2">
        <v>50333811</v>
      </c>
      <c r="C2">
        <v>50335028</v>
      </c>
      <c r="D2">
        <v>121548</v>
      </c>
      <c r="E2">
        <v>1</v>
      </c>
      <c r="F2">
        <v>1</v>
      </c>
      <c r="G2">
        <v>1</v>
      </c>
      <c r="H2">
        <v>1</v>
      </c>
      <c r="I2" t="s">
        <v>26</v>
      </c>
      <c r="J2" t="s">
        <v>3</v>
      </c>
      <c r="K2" t="s">
        <v>448</v>
      </c>
      <c r="L2">
        <v>608254</v>
      </c>
      <c r="N2">
        <v>1013</v>
      </c>
      <c r="O2" t="s">
        <v>449</v>
      </c>
      <c r="P2" t="s">
        <v>449</v>
      </c>
      <c r="Q2">
        <v>1</v>
      </c>
      <c r="W2">
        <v>0</v>
      </c>
      <c r="X2">
        <v>-185737400</v>
      </c>
      <c r="Y2">
        <v>0.44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0.44</v>
      </c>
      <c r="AU2" t="s">
        <v>3</v>
      </c>
      <c r="AV2">
        <v>2</v>
      </c>
      <c r="AW2">
        <v>2</v>
      </c>
      <c r="AX2">
        <v>50335034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Y2*Source!I28</f>
        <v>3.52</v>
      </c>
      <c r="CY2">
        <f>AD2</f>
        <v>0</v>
      </c>
      <c r="CZ2">
        <f>AH2</f>
        <v>0</v>
      </c>
      <c r="DA2">
        <f>AL2</f>
        <v>1</v>
      </c>
      <c r="DB2">
        <f t="shared" si="0"/>
        <v>0</v>
      </c>
      <c r="DC2">
        <f t="shared" si="1"/>
        <v>0</v>
      </c>
    </row>
    <row r="3" spans="1:107" x14ac:dyDescent="0.2">
      <c r="A3">
        <f>ROW(Source!A28)</f>
        <v>28</v>
      </c>
      <c r="B3">
        <v>50333811</v>
      </c>
      <c r="C3">
        <v>50335028</v>
      </c>
      <c r="D3">
        <v>45812380</v>
      </c>
      <c r="E3">
        <v>1</v>
      </c>
      <c r="F3">
        <v>1</v>
      </c>
      <c r="G3">
        <v>1</v>
      </c>
      <c r="H3">
        <v>2</v>
      </c>
      <c r="I3" t="s">
        <v>450</v>
      </c>
      <c r="J3" t="s">
        <v>451</v>
      </c>
      <c r="K3" t="s">
        <v>452</v>
      </c>
      <c r="L3">
        <v>45811227</v>
      </c>
      <c r="N3">
        <v>1013</v>
      </c>
      <c r="O3" t="s">
        <v>453</v>
      </c>
      <c r="P3" t="s">
        <v>453</v>
      </c>
      <c r="Q3">
        <v>1</v>
      </c>
      <c r="W3">
        <v>0</v>
      </c>
      <c r="X3">
        <v>-1014531295</v>
      </c>
      <c r="Y3">
        <v>0.44</v>
      </c>
      <c r="AA3">
        <v>0</v>
      </c>
      <c r="AB3">
        <v>138.32</v>
      </c>
      <c r="AC3">
        <v>11.38</v>
      </c>
      <c r="AD3">
        <v>0</v>
      </c>
      <c r="AE3">
        <v>0</v>
      </c>
      <c r="AF3">
        <v>138.32</v>
      </c>
      <c r="AG3">
        <v>11.38</v>
      </c>
      <c r="AH3">
        <v>0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0.44</v>
      </c>
      <c r="AU3" t="s">
        <v>3</v>
      </c>
      <c r="AV3">
        <v>0</v>
      </c>
      <c r="AW3">
        <v>2</v>
      </c>
      <c r="AX3">
        <v>50335035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Y3*Source!I28</f>
        <v>3.52</v>
      </c>
      <c r="CY3">
        <f>AB3</f>
        <v>138.32</v>
      </c>
      <c r="CZ3">
        <f>AF3</f>
        <v>138.32</v>
      </c>
      <c r="DA3">
        <f>AJ3</f>
        <v>1</v>
      </c>
      <c r="DB3">
        <f t="shared" si="0"/>
        <v>60.9</v>
      </c>
      <c r="DC3">
        <f t="shared" si="1"/>
        <v>5</v>
      </c>
    </row>
    <row r="4" spans="1:107" x14ac:dyDescent="0.2">
      <c r="A4">
        <f>ROW(Source!A28)</f>
        <v>28</v>
      </c>
      <c r="B4">
        <v>50333811</v>
      </c>
      <c r="C4">
        <v>50335028</v>
      </c>
      <c r="D4">
        <v>45813321</v>
      </c>
      <c r="E4">
        <v>1</v>
      </c>
      <c r="F4">
        <v>1</v>
      </c>
      <c r="G4">
        <v>1</v>
      </c>
      <c r="H4">
        <v>2</v>
      </c>
      <c r="I4" t="s">
        <v>454</v>
      </c>
      <c r="J4" t="s">
        <v>455</v>
      </c>
      <c r="K4" t="s">
        <v>456</v>
      </c>
      <c r="L4">
        <v>45811227</v>
      </c>
      <c r="N4">
        <v>1013</v>
      </c>
      <c r="O4" t="s">
        <v>453</v>
      </c>
      <c r="P4" t="s">
        <v>453</v>
      </c>
      <c r="Q4">
        <v>1</v>
      </c>
      <c r="W4">
        <v>0</v>
      </c>
      <c r="X4">
        <v>771999048</v>
      </c>
      <c r="Y4">
        <v>0.04</v>
      </c>
      <c r="AA4">
        <v>0</v>
      </c>
      <c r="AB4">
        <v>86.55</v>
      </c>
      <c r="AC4">
        <v>0</v>
      </c>
      <c r="AD4">
        <v>0</v>
      </c>
      <c r="AE4">
        <v>0</v>
      </c>
      <c r="AF4">
        <v>86.55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0.04</v>
      </c>
      <c r="AU4" t="s">
        <v>3</v>
      </c>
      <c r="AV4">
        <v>0</v>
      </c>
      <c r="AW4">
        <v>2</v>
      </c>
      <c r="AX4">
        <v>50335036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Y4*Source!I28</f>
        <v>0.32</v>
      </c>
      <c r="CY4">
        <f>AB4</f>
        <v>86.55</v>
      </c>
      <c r="CZ4">
        <f>AF4</f>
        <v>86.55</v>
      </c>
      <c r="DA4">
        <f>AJ4</f>
        <v>1</v>
      </c>
      <c r="DB4">
        <f t="shared" si="0"/>
        <v>3.5</v>
      </c>
      <c r="DC4">
        <f t="shared" si="1"/>
        <v>0</v>
      </c>
    </row>
    <row r="5" spans="1:107" x14ac:dyDescent="0.2">
      <c r="A5">
        <f>ROW(Source!A69)</f>
        <v>69</v>
      </c>
      <c r="B5">
        <v>50333811</v>
      </c>
      <c r="C5">
        <v>50338484</v>
      </c>
      <c r="D5">
        <v>45983681</v>
      </c>
      <c r="E5">
        <v>1</v>
      </c>
      <c r="F5">
        <v>1</v>
      </c>
      <c r="G5">
        <v>1</v>
      </c>
      <c r="H5">
        <v>1</v>
      </c>
      <c r="I5" t="s">
        <v>457</v>
      </c>
      <c r="J5" t="s">
        <v>3</v>
      </c>
      <c r="K5" t="s">
        <v>458</v>
      </c>
      <c r="L5">
        <v>1476</v>
      </c>
      <c r="N5">
        <v>1013</v>
      </c>
      <c r="O5" t="s">
        <v>446</v>
      </c>
      <c r="P5" t="s">
        <v>447</v>
      </c>
      <c r="Q5">
        <v>1</v>
      </c>
      <c r="W5">
        <v>0</v>
      </c>
      <c r="X5">
        <v>919445019</v>
      </c>
      <c r="Y5">
        <v>34.9</v>
      </c>
      <c r="AA5">
        <v>0</v>
      </c>
      <c r="AB5">
        <v>0</v>
      </c>
      <c r="AC5">
        <v>0</v>
      </c>
      <c r="AD5">
        <v>7.47</v>
      </c>
      <c r="AE5">
        <v>0</v>
      </c>
      <c r="AF5">
        <v>0</v>
      </c>
      <c r="AG5">
        <v>0</v>
      </c>
      <c r="AH5">
        <v>7.47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34.9</v>
      </c>
      <c r="AU5" t="s">
        <v>3</v>
      </c>
      <c r="AV5">
        <v>1</v>
      </c>
      <c r="AW5">
        <v>2</v>
      </c>
      <c r="AX5">
        <v>50338485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Y5*Source!I69</f>
        <v>0.90739999999999987</v>
      </c>
      <c r="CY5">
        <f>AD5</f>
        <v>7.47</v>
      </c>
      <c r="CZ5">
        <f>AH5</f>
        <v>7.47</v>
      </c>
      <c r="DA5">
        <f>AL5</f>
        <v>1</v>
      </c>
      <c r="DB5">
        <f t="shared" si="0"/>
        <v>260.7</v>
      </c>
      <c r="DC5">
        <f t="shared" si="1"/>
        <v>0</v>
      </c>
    </row>
    <row r="6" spans="1:107" x14ac:dyDescent="0.2">
      <c r="A6">
        <f>ROW(Source!A69)</f>
        <v>69</v>
      </c>
      <c r="B6">
        <v>50333811</v>
      </c>
      <c r="C6">
        <v>50338484</v>
      </c>
      <c r="D6">
        <v>121548</v>
      </c>
      <c r="E6">
        <v>1</v>
      </c>
      <c r="F6">
        <v>1</v>
      </c>
      <c r="G6">
        <v>1</v>
      </c>
      <c r="H6">
        <v>1</v>
      </c>
      <c r="I6" t="s">
        <v>26</v>
      </c>
      <c r="J6" t="s">
        <v>3</v>
      </c>
      <c r="K6" t="s">
        <v>448</v>
      </c>
      <c r="L6">
        <v>608254</v>
      </c>
      <c r="N6">
        <v>1013</v>
      </c>
      <c r="O6" t="s">
        <v>449</v>
      </c>
      <c r="P6" t="s">
        <v>449</v>
      </c>
      <c r="Q6">
        <v>1</v>
      </c>
      <c r="W6">
        <v>0</v>
      </c>
      <c r="X6">
        <v>-185737400</v>
      </c>
      <c r="Y6">
        <v>5.6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5.6</v>
      </c>
      <c r="AU6" t="s">
        <v>3</v>
      </c>
      <c r="AV6">
        <v>2</v>
      </c>
      <c r="AW6">
        <v>2</v>
      </c>
      <c r="AX6">
        <v>50338486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Y6*Source!I69</f>
        <v>0.14559999999999998</v>
      </c>
      <c r="CY6">
        <f>AD6</f>
        <v>0</v>
      </c>
      <c r="CZ6">
        <f>AH6</f>
        <v>0</v>
      </c>
      <c r="DA6">
        <f>AL6</f>
        <v>1</v>
      </c>
      <c r="DB6">
        <f t="shared" si="0"/>
        <v>0</v>
      </c>
      <c r="DC6">
        <f t="shared" si="1"/>
        <v>0</v>
      </c>
    </row>
    <row r="7" spans="1:107" x14ac:dyDescent="0.2">
      <c r="A7">
        <f>ROW(Source!A69)</f>
        <v>69</v>
      </c>
      <c r="B7">
        <v>50333811</v>
      </c>
      <c r="C7">
        <v>50338484</v>
      </c>
      <c r="D7">
        <v>45811258</v>
      </c>
      <c r="E7">
        <v>1</v>
      </c>
      <c r="F7">
        <v>1</v>
      </c>
      <c r="G7">
        <v>1</v>
      </c>
      <c r="H7">
        <v>2</v>
      </c>
      <c r="I7" t="s">
        <v>459</v>
      </c>
      <c r="J7" t="s">
        <v>460</v>
      </c>
      <c r="K7" t="s">
        <v>461</v>
      </c>
      <c r="L7">
        <v>45811227</v>
      </c>
      <c r="N7">
        <v>1013</v>
      </c>
      <c r="O7" t="s">
        <v>453</v>
      </c>
      <c r="P7" t="s">
        <v>453</v>
      </c>
      <c r="Q7">
        <v>1</v>
      </c>
      <c r="W7">
        <v>0</v>
      </c>
      <c r="X7">
        <v>263487835</v>
      </c>
      <c r="Y7">
        <v>2.36</v>
      </c>
      <c r="AA7">
        <v>0</v>
      </c>
      <c r="AB7">
        <v>74.37</v>
      </c>
      <c r="AC7">
        <v>13.26</v>
      </c>
      <c r="AD7">
        <v>0</v>
      </c>
      <c r="AE7">
        <v>0</v>
      </c>
      <c r="AF7">
        <v>74.37</v>
      </c>
      <c r="AG7">
        <v>13.26</v>
      </c>
      <c r="AH7">
        <v>0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2.36</v>
      </c>
      <c r="AU7" t="s">
        <v>3</v>
      </c>
      <c r="AV7">
        <v>0</v>
      </c>
      <c r="AW7">
        <v>2</v>
      </c>
      <c r="AX7">
        <v>50338487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Y7*Source!I69</f>
        <v>6.1359999999999991E-2</v>
      </c>
      <c r="CY7">
        <f>AB7</f>
        <v>74.37</v>
      </c>
      <c r="CZ7">
        <f>AF7</f>
        <v>74.37</v>
      </c>
      <c r="DA7">
        <f>AJ7</f>
        <v>1</v>
      </c>
      <c r="DB7">
        <f t="shared" si="0"/>
        <v>175.5</v>
      </c>
      <c r="DC7">
        <f t="shared" si="1"/>
        <v>31.3</v>
      </c>
    </row>
    <row r="8" spans="1:107" x14ac:dyDescent="0.2">
      <c r="A8">
        <f>ROW(Source!A69)</f>
        <v>69</v>
      </c>
      <c r="B8">
        <v>50333811</v>
      </c>
      <c r="C8">
        <v>50338484</v>
      </c>
      <c r="D8">
        <v>45811486</v>
      </c>
      <c r="E8">
        <v>1</v>
      </c>
      <c r="F8">
        <v>1</v>
      </c>
      <c r="G8">
        <v>1</v>
      </c>
      <c r="H8">
        <v>2</v>
      </c>
      <c r="I8" t="s">
        <v>462</v>
      </c>
      <c r="J8" t="s">
        <v>463</v>
      </c>
      <c r="K8" t="s">
        <v>464</v>
      </c>
      <c r="L8">
        <v>45811227</v>
      </c>
      <c r="N8">
        <v>1013</v>
      </c>
      <c r="O8" t="s">
        <v>453</v>
      </c>
      <c r="P8" t="s">
        <v>453</v>
      </c>
      <c r="Q8">
        <v>1</v>
      </c>
      <c r="W8">
        <v>0</v>
      </c>
      <c r="X8">
        <v>1026580179</v>
      </c>
      <c r="Y8">
        <v>3.24</v>
      </c>
      <c r="AA8">
        <v>0</v>
      </c>
      <c r="AB8">
        <v>83.54</v>
      </c>
      <c r="AC8">
        <v>9.8800000000000008</v>
      </c>
      <c r="AD8">
        <v>0</v>
      </c>
      <c r="AE8">
        <v>0</v>
      </c>
      <c r="AF8">
        <v>83.54</v>
      </c>
      <c r="AG8">
        <v>9.8800000000000008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3.24</v>
      </c>
      <c r="AU8" t="s">
        <v>3</v>
      </c>
      <c r="AV8">
        <v>0</v>
      </c>
      <c r="AW8">
        <v>2</v>
      </c>
      <c r="AX8">
        <v>50338488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Y8*Source!I69</f>
        <v>8.4239999999999995E-2</v>
      </c>
      <c r="CY8">
        <f>AB8</f>
        <v>83.54</v>
      </c>
      <c r="CZ8">
        <f>AF8</f>
        <v>83.54</v>
      </c>
      <c r="DA8">
        <f>AJ8</f>
        <v>1</v>
      </c>
      <c r="DB8">
        <f t="shared" si="0"/>
        <v>270.7</v>
      </c>
      <c r="DC8">
        <f t="shared" si="1"/>
        <v>32</v>
      </c>
    </row>
    <row r="9" spans="1:107" x14ac:dyDescent="0.2">
      <c r="A9">
        <f>ROW(Source!A69)</f>
        <v>69</v>
      </c>
      <c r="B9">
        <v>50333811</v>
      </c>
      <c r="C9">
        <v>50338484</v>
      </c>
      <c r="D9">
        <v>45813321</v>
      </c>
      <c r="E9">
        <v>1</v>
      </c>
      <c r="F9">
        <v>1</v>
      </c>
      <c r="G9">
        <v>1</v>
      </c>
      <c r="H9">
        <v>2</v>
      </c>
      <c r="I9" t="s">
        <v>454</v>
      </c>
      <c r="J9" t="s">
        <v>455</v>
      </c>
      <c r="K9" t="s">
        <v>456</v>
      </c>
      <c r="L9">
        <v>45811227</v>
      </c>
      <c r="N9">
        <v>1013</v>
      </c>
      <c r="O9" t="s">
        <v>453</v>
      </c>
      <c r="P9" t="s">
        <v>453</v>
      </c>
      <c r="Q9">
        <v>1</v>
      </c>
      <c r="W9">
        <v>0</v>
      </c>
      <c r="X9">
        <v>771999048</v>
      </c>
      <c r="Y9">
        <v>1.75</v>
      </c>
      <c r="AA9">
        <v>0</v>
      </c>
      <c r="AB9">
        <v>86.55</v>
      </c>
      <c r="AC9">
        <v>0</v>
      </c>
      <c r="AD9">
        <v>0</v>
      </c>
      <c r="AE9">
        <v>0</v>
      </c>
      <c r="AF9">
        <v>86.55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1.75</v>
      </c>
      <c r="AU9" t="s">
        <v>3</v>
      </c>
      <c r="AV9">
        <v>0</v>
      </c>
      <c r="AW9">
        <v>2</v>
      </c>
      <c r="AX9">
        <v>50338489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Y9*Source!I69</f>
        <v>4.5499999999999999E-2</v>
      </c>
      <c r="CY9">
        <f>AB9</f>
        <v>86.55</v>
      </c>
      <c r="CZ9">
        <f>AF9</f>
        <v>86.55</v>
      </c>
      <c r="DA9">
        <f>AJ9</f>
        <v>1</v>
      </c>
      <c r="DB9">
        <f t="shared" si="0"/>
        <v>151.5</v>
      </c>
      <c r="DC9">
        <f t="shared" si="1"/>
        <v>0</v>
      </c>
    </row>
    <row r="10" spans="1:107" x14ac:dyDescent="0.2">
      <c r="A10">
        <f>ROW(Source!A69)</f>
        <v>69</v>
      </c>
      <c r="B10">
        <v>50333811</v>
      </c>
      <c r="C10">
        <v>50338484</v>
      </c>
      <c r="D10">
        <v>45816347</v>
      </c>
      <c r="E10">
        <v>1</v>
      </c>
      <c r="F10">
        <v>1</v>
      </c>
      <c r="G10">
        <v>1</v>
      </c>
      <c r="H10">
        <v>3</v>
      </c>
      <c r="I10" t="s">
        <v>465</v>
      </c>
      <c r="J10" t="s">
        <v>466</v>
      </c>
      <c r="K10" t="s">
        <v>467</v>
      </c>
      <c r="L10">
        <v>1348</v>
      </c>
      <c r="N10">
        <v>1009</v>
      </c>
      <c r="O10" t="s">
        <v>240</v>
      </c>
      <c r="P10" t="s">
        <v>240</v>
      </c>
      <c r="Q10">
        <v>1000</v>
      </c>
      <c r="W10">
        <v>0</v>
      </c>
      <c r="X10">
        <v>-2108326282</v>
      </c>
      <c r="Y10">
        <v>2.0000000000000002E-5</v>
      </c>
      <c r="AA10">
        <v>5594.91</v>
      </c>
      <c r="AB10">
        <v>0</v>
      </c>
      <c r="AC10">
        <v>0</v>
      </c>
      <c r="AD10">
        <v>0</v>
      </c>
      <c r="AE10">
        <v>5594.91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0</v>
      </c>
      <c r="AQ10">
        <v>0</v>
      </c>
      <c r="AR10">
        <v>0</v>
      </c>
      <c r="AS10" t="s">
        <v>3</v>
      </c>
      <c r="AT10">
        <v>2.0000000000000002E-5</v>
      </c>
      <c r="AU10" t="s">
        <v>3</v>
      </c>
      <c r="AV10">
        <v>0</v>
      </c>
      <c r="AW10">
        <v>2</v>
      </c>
      <c r="AX10">
        <v>50338490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Y10*Source!I69</f>
        <v>5.2E-7</v>
      </c>
      <c r="CY10">
        <f t="shared" ref="CY10:CY18" si="2">AA10</f>
        <v>5594.91</v>
      </c>
      <c r="CZ10">
        <f t="shared" ref="CZ10:CZ18" si="3">AE10</f>
        <v>5594.91</v>
      </c>
      <c r="DA10">
        <f t="shared" ref="DA10:DA18" si="4">AI10</f>
        <v>1</v>
      </c>
      <c r="DB10">
        <f t="shared" si="0"/>
        <v>0.1</v>
      </c>
      <c r="DC10">
        <f t="shared" si="1"/>
        <v>0</v>
      </c>
    </row>
    <row r="11" spans="1:107" x14ac:dyDescent="0.2">
      <c r="A11">
        <f>ROW(Source!A69)</f>
        <v>69</v>
      </c>
      <c r="B11">
        <v>50333811</v>
      </c>
      <c r="C11">
        <v>50338484</v>
      </c>
      <c r="D11">
        <v>45816364</v>
      </c>
      <c r="E11">
        <v>1</v>
      </c>
      <c r="F11">
        <v>1</v>
      </c>
      <c r="G11">
        <v>1</v>
      </c>
      <c r="H11">
        <v>3</v>
      </c>
      <c r="I11" t="s">
        <v>468</v>
      </c>
      <c r="J11" t="s">
        <v>469</v>
      </c>
      <c r="K11" t="s">
        <v>470</v>
      </c>
      <c r="L11">
        <v>1346</v>
      </c>
      <c r="N11">
        <v>1009</v>
      </c>
      <c r="O11" t="s">
        <v>471</v>
      </c>
      <c r="P11" t="s">
        <v>471</v>
      </c>
      <c r="Q11">
        <v>1</v>
      </c>
      <c r="W11">
        <v>0</v>
      </c>
      <c r="X11">
        <v>-78230858</v>
      </c>
      <c r="Y11">
        <v>0.02</v>
      </c>
      <c r="AA11">
        <v>1.69</v>
      </c>
      <c r="AB11">
        <v>0</v>
      </c>
      <c r="AC11">
        <v>0</v>
      </c>
      <c r="AD11">
        <v>0</v>
      </c>
      <c r="AE11">
        <v>1.69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0</v>
      </c>
      <c r="AQ11">
        <v>0</v>
      </c>
      <c r="AR11">
        <v>0</v>
      </c>
      <c r="AS11" t="s">
        <v>3</v>
      </c>
      <c r="AT11">
        <v>0.02</v>
      </c>
      <c r="AU11" t="s">
        <v>3</v>
      </c>
      <c r="AV11">
        <v>0</v>
      </c>
      <c r="AW11">
        <v>2</v>
      </c>
      <c r="AX11">
        <v>50338491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Y11*Source!I69</f>
        <v>5.1999999999999995E-4</v>
      </c>
      <c r="CY11">
        <f t="shared" si="2"/>
        <v>1.69</v>
      </c>
      <c r="CZ11">
        <f t="shared" si="3"/>
        <v>1.69</v>
      </c>
      <c r="DA11">
        <f t="shared" si="4"/>
        <v>1</v>
      </c>
      <c r="DB11">
        <f t="shared" si="0"/>
        <v>0</v>
      </c>
      <c r="DC11">
        <f t="shared" si="1"/>
        <v>0</v>
      </c>
    </row>
    <row r="12" spans="1:107" x14ac:dyDescent="0.2">
      <c r="A12">
        <f>ROW(Source!A69)</f>
        <v>69</v>
      </c>
      <c r="B12">
        <v>50333811</v>
      </c>
      <c r="C12">
        <v>50338484</v>
      </c>
      <c r="D12">
        <v>45817071</v>
      </c>
      <c r="E12">
        <v>1</v>
      </c>
      <c r="F12">
        <v>1</v>
      </c>
      <c r="G12">
        <v>1</v>
      </c>
      <c r="H12">
        <v>3</v>
      </c>
      <c r="I12" t="s">
        <v>472</v>
      </c>
      <c r="J12" t="s">
        <v>473</v>
      </c>
      <c r="K12" t="s">
        <v>474</v>
      </c>
      <c r="L12">
        <v>1346</v>
      </c>
      <c r="N12">
        <v>1009</v>
      </c>
      <c r="O12" t="s">
        <v>471</v>
      </c>
      <c r="P12" t="s">
        <v>471</v>
      </c>
      <c r="Q12">
        <v>1</v>
      </c>
      <c r="W12">
        <v>0</v>
      </c>
      <c r="X12">
        <v>1644121390</v>
      </c>
      <c r="Y12">
        <v>0.1</v>
      </c>
      <c r="AA12">
        <v>13.33</v>
      </c>
      <c r="AB12">
        <v>0</v>
      </c>
      <c r="AC12">
        <v>0</v>
      </c>
      <c r="AD12">
        <v>0</v>
      </c>
      <c r="AE12">
        <v>13.33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N12">
        <v>0</v>
      </c>
      <c r="AO12">
        <v>1</v>
      </c>
      <c r="AP12">
        <v>0</v>
      </c>
      <c r="AQ12">
        <v>0</v>
      </c>
      <c r="AR12">
        <v>0</v>
      </c>
      <c r="AS12" t="s">
        <v>3</v>
      </c>
      <c r="AT12">
        <v>0.1</v>
      </c>
      <c r="AU12" t="s">
        <v>3</v>
      </c>
      <c r="AV12">
        <v>0</v>
      </c>
      <c r="AW12">
        <v>2</v>
      </c>
      <c r="AX12">
        <v>50338492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Y12*Source!I69</f>
        <v>2.5999999999999999E-3</v>
      </c>
      <c r="CY12">
        <f t="shared" si="2"/>
        <v>13.33</v>
      </c>
      <c r="CZ12">
        <f t="shared" si="3"/>
        <v>13.33</v>
      </c>
      <c r="DA12">
        <f t="shared" si="4"/>
        <v>1</v>
      </c>
      <c r="DB12">
        <f t="shared" si="0"/>
        <v>1.3</v>
      </c>
      <c r="DC12">
        <f t="shared" si="1"/>
        <v>0</v>
      </c>
    </row>
    <row r="13" spans="1:107" x14ac:dyDescent="0.2">
      <c r="A13">
        <f>ROW(Source!A69)</f>
        <v>69</v>
      </c>
      <c r="B13">
        <v>50333811</v>
      </c>
      <c r="C13">
        <v>50338484</v>
      </c>
      <c r="D13">
        <v>45829918</v>
      </c>
      <c r="E13">
        <v>1</v>
      </c>
      <c r="F13">
        <v>1</v>
      </c>
      <c r="G13">
        <v>1</v>
      </c>
      <c r="H13">
        <v>3</v>
      </c>
      <c r="I13" t="s">
        <v>129</v>
      </c>
      <c r="J13" t="s">
        <v>131</v>
      </c>
      <c r="K13" t="s">
        <v>130</v>
      </c>
      <c r="L13">
        <v>1354</v>
      </c>
      <c r="N13">
        <v>1010</v>
      </c>
      <c r="O13" t="s">
        <v>119</v>
      </c>
      <c r="P13" t="s">
        <v>119</v>
      </c>
      <c r="Q13">
        <v>1</v>
      </c>
      <c r="W13">
        <v>0</v>
      </c>
      <c r="X13">
        <v>-748622111</v>
      </c>
      <c r="Y13">
        <v>38.461537999999997</v>
      </c>
      <c r="AA13">
        <v>88.33</v>
      </c>
      <c r="AB13">
        <v>0</v>
      </c>
      <c r="AC13">
        <v>0</v>
      </c>
      <c r="AD13">
        <v>0</v>
      </c>
      <c r="AE13">
        <v>88.33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0</v>
      </c>
      <c r="AP13">
        <v>0</v>
      </c>
      <c r="AQ13">
        <v>0</v>
      </c>
      <c r="AR13">
        <v>0</v>
      </c>
      <c r="AS13" t="s">
        <v>3</v>
      </c>
      <c r="AT13">
        <v>38.461537999999997</v>
      </c>
      <c r="AU13" t="s">
        <v>3</v>
      </c>
      <c r="AV13">
        <v>0</v>
      </c>
      <c r="AW13">
        <v>1</v>
      </c>
      <c r="AX13">
        <v>-1</v>
      </c>
      <c r="AY13">
        <v>0</v>
      </c>
      <c r="AZ13">
        <v>0</v>
      </c>
      <c r="BA13" t="s">
        <v>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Y13*Source!I69</f>
        <v>0.9999999879999999</v>
      </c>
      <c r="CY13">
        <f t="shared" si="2"/>
        <v>88.33</v>
      </c>
      <c r="CZ13">
        <f t="shared" si="3"/>
        <v>88.33</v>
      </c>
      <c r="DA13">
        <f t="shared" si="4"/>
        <v>1</v>
      </c>
      <c r="DB13">
        <f t="shared" si="0"/>
        <v>3397.3</v>
      </c>
      <c r="DC13">
        <f t="shared" si="1"/>
        <v>0</v>
      </c>
    </row>
    <row r="14" spans="1:107" x14ac:dyDescent="0.2">
      <c r="A14">
        <f>ROW(Source!A69)</f>
        <v>69</v>
      </c>
      <c r="B14">
        <v>50333811</v>
      </c>
      <c r="C14">
        <v>50338484</v>
      </c>
      <c r="D14">
        <v>45829934</v>
      </c>
      <c r="E14">
        <v>1</v>
      </c>
      <c r="F14">
        <v>1</v>
      </c>
      <c r="G14">
        <v>1</v>
      </c>
      <c r="H14">
        <v>3</v>
      </c>
      <c r="I14" t="s">
        <v>117</v>
      </c>
      <c r="J14" t="s">
        <v>120</v>
      </c>
      <c r="K14" t="s">
        <v>118</v>
      </c>
      <c r="L14">
        <v>1354</v>
      </c>
      <c r="N14">
        <v>1010</v>
      </c>
      <c r="O14" t="s">
        <v>119</v>
      </c>
      <c r="P14" t="s">
        <v>119</v>
      </c>
      <c r="Q14">
        <v>1</v>
      </c>
      <c r="W14">
        <v>0</v>
      </c>
      <c r="X14">
        <v>875201068</v>
      </c>
      <c r="Y14">
        <v>76.923077000000006</v>
      </c>
      <c r="AA14">
        <v>32.32</v>
      </c>
      <c r="AB14">
        <v>0</v>
      </c>
      <c r="AC14">
        <v>0</v>
      </c>
      <c r="AD14">
        <v>0</v>
      </c>
      <c r="AE14">
        <v>32.32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0</v>
      </c>
      <c r="AP14">
        <v>0</v>
      </c>
      <c r="AQ14">
        <v>0</v>
      </c>
      <c r="AR14">
        <v>0</v>
      </c>
      <c r="AS14" t="s">
        <v>3</v>
      </c>
      <c r="AT14">
        <v>76.923077000000006</v>
      </c>
      <c r="AU14" t="s">
        <v>3</v>
      </c>
      <c r="AV14">
        <v>0</v>
      </c>
      <c r="AW14">
        <v>1</v>
      </c>
      <c r="AX14">
        <v>-1</v>
      </c>
      <c r="AY14">
        <v>0</v>
      </c>
      <c r="AZ14">
        <v>0</v>
      </c>
      <c r="BA14" t="s">
        <v>3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Y14*Source!I69</f>
        <v>2.0000000020000002</v>
      </c>
      <c r="CY14">
        <f t="shared" si="2"/>
        <v>32.32</v>
      </c>
      <c r="CZ14">
        <f t="shared" si="3"/>
        <v>32.32</v>
      </c>
      <c r="DA14">
        <f t="shared" si="4"/>
        <v>1</v>
      </c>
      <c r="DB14">
        <f t="shared" si="0"/>
        <v>2486.1999999999998</v>
      </c>
      <c r="DC14">
        <f t="shared" si="1"/>
        <v>0</v>
      </c>
    </row>
    <row r="15" spans="1:107" x14ac:dyDescent="0.2">
      <c r="A15">
        <f>ROW(Source!A69)</f>
        <v>69</v>
      </c>
      <c r="B15">
        <v>50333811</v>
      </c>
      <c r="C15">
        <v>50338484</v>
      </c>
      <c r="D15">
        <v>45829975</v>
      </c>
      <c r="E15">
        <v>1</v>
      </c>
      <c r="F15">
        <v>1</v>
      </c>
      <c r="G15">
        <v>1</v>
      </c>
      <c r="H15">
        <v>3</v>
      </c>
      <c r="I15" t="s">
        <v>125</v>
      </c>
      <c r="J15" t="s">
        <v>127</v>
      </c>
      <c r="K15" t="s">
        <v>126</v>
      </c>
      <c r="L15">
        <v>1354</v>
      </c>
      <c r="N15">
        <v>1010</v>
      </c>
      <c r="O15" t="s">
        <v>119</v>
      </c>
      <c r="P15" t="s">
        <v>119</v>
      </c>
      <c r="Q15">
        <v>1</v>
      </c>
      <c r="W15">
        <v>0</v>
      </c>
      <c r="X15">
        <v>-1522331438</v>
      </c>
      <c r="Y15">
        <v>153.84615400000001</v>
      </c>
      <c r="AA15">
        <v>5.48</v>
      </c>
      <c r="AB15">
        <v>0</v>
      </c>
      <c r="AC15">
        <v>0</v>
      </c>
      <c r="AD15">
        <v>0</v>
      </c>
      <c r="AE15">
        <v>5.48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0</v>
      </c>
      <c r="AP15">
        <v>0</v>
      </c>
      <c r="AQ15">
        <v>0</v>
      </c>
      <c r="AR15">
        <v>0</v>
      </c>
      <c r="AS15" t="s">
        <v>3</v>
      </c>
      <c r="AT15">
        <v>153.84615400000001</v>
      </c>
      <c r="AU15" t="s">
        <v>3</v>
      </c>
      <c r="AV15">
        <v>0</v>
      </c>
      <c r="AW15">
        <v>1</v>
      </c>
      <c r="AX15">
        <v>-1</v>
      </c>
      <c r="AY15">
        <v>0</v>
      </c>
      <c r="AZ15">
        <v>0</v>
      </c>
      <c r="BA15" t="s">
        <v>3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Y15*Source!I69</f>
        <v>4.0000000040000003</v>
      </c>
      <c r="CY15">
        <f t="shared" si="2"/>
        <v>5.48</v>
      </c>
      <c r="CZ15">
        <f t="shared" si="3"/>
        <v>5.48</v>
      </c>
      <c r="DA15">
        <f t="shared" si="4"/>
        <v>1</v>
      </c>
      <c r="DB15">
        <f t="shared" si="0"/>
        <v>843.1</v>
      </c>
      <c r="DC15">
        <f t="shared" si="1"/>
        <v>0</v>
      </c>
    </row>
    <row r="16" spans="1:107" x14ac:dyDescent="0.2">
      <c r="A16">
        <f>ROW(Source!A69)</f>
        <v>69</v>
      </c>
      <c r="B16">
        <v>50333811</v>
      </c>
      <c r="C16">
        <v>50338484</v>
      </c>
      <c r="D16">
        <v>45871493</v>
      </c>
      <c r="E16">
        <v>1</v>
      </c>
      <c r="F16">
        <v>1</v>
      </c>
      <c r="G16">
        <v>1</v>
      </c>
      <c r="H16">
        <v>3</v>
      </c>
      <c r="I16" t="s">
        <v>108</v>
      </c>
      <c r="J16" t="s">
        <v>111</v>
      </c>
      <c r="K16" t="s">
        <v>109</v>
      </c>
      <c r="L16">
        <v>1477</v>
      </c>
      <c r="N16">
        <v>1013</v>
      </c>
      <c r="O16" t="s">
        <v>110</v>
      </c>
      <c r="P16" t="s">
        <v>112</v>
      </c>
      <c r="Q16">
        <v>1</v>
      </c>
      <c r="W16">
        <v>0</v>
      </c>
      <c r="X16">
        <v>-297579058</v>
      </c>
      <c r="Y16">
        <v>0.10299999999999999</v>
      </c>
      <c r="AA16">
        <v>18653.8</v>
      </c>
      <c r="AB16">
        <v>0</v>
      </c>
      <c r="AC16">
        <v>0</v>
      </c>
      <c r="AD16">
        <v>0</v>
      </c>
      <c r="AE16">
        <v>18653.8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N16">
        <v>1</v>
      </c>
      <c r="AO16">
        <v>0</v>
      </c>
      <c r="AP16">
        <v>0</v>
      </c>
      <c r="AQ16">
        <v>0</v>
      </c>
      <c r="AR16">
        <v>0</v>
      </c>
      <c r="AS16" t="s">
        <v>3</v>
      </c>
      <c r="AT16">
        <v>0.10299999999999999</v>
      </c>
      <c r="AU16" t="s">
        <v>3</v>
      </c>
      <c r="AV16">
        <v>0</v>
      </c>
      <c r="AW16">
        <v>1</v>
      </c>
      <c r="AX16">
        <v>-1</v>
      </c>
      <c r="AY16">
        <v>0</v>
      </c>
      <c r="AZ16">
        <v>0</v>
      </c>
      <c r="BA16" t="s">
        <v>3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Y16*Source!I69</f>
        <v>2.6779999999999998E-3</v>
      </c>
      <c r="CY16">
        <f t="shared" si="2"/>
        <v>18653.8</v>
      </c>
      <c r="CZ16">
        <f t="shared" si="3"/>
        <v>18653.8</v>
      </c>
      <c r="DA16">
        <f t="shared" si="4"/>
        <v>1</v>
      </c>
      <c r="DB16">
        <f t="shared" si="0"/>
        <v>1921.3</v>
      </c>
      <c r="DC16">
        <f t="shared" si="1"/>
        <v>0</v>
      </c>
    </row>
    <row r="17" spans="1:107" x14ac:dyDescent="0.2">
      <c r="A17">
        <f>ROW(Source!A69)</f>
        <v>69</v>
      </c>
      <c r="B17">
        <v>50333811</v>
      </c>
      <c r="C17">
        <v>50338484</v>
      </c>
      <c r="D17">
        <v>45879207</v>
      </c>
      <c r="E17">
        <v>1</v>
      </c>
      <c r="F17">
        <v>1</v>
      </c>
      <c r="G17">
        <v>1</v>
      </c>
      <c r="H17">
        <v>3</v>
      </c>
      <c r="I17" t="s">
        <v>133</v>
      </c>
      <c r="J17" t="s">
        <v>135</v>
      </c>
      <c r="K17" t="s">
        <v>134</v>
      </c>
      <c r="L17">
        <v>1354</v>
      </c>
      <c r="N17">
        <v>1010</v>
      </c>
      <c r="O17" t="s">
        <v>119</v>
      </c>
      <c r="P17" t="s">
        <v>119</v>
      </c>
      <c r="Q17">
        <v>1</v>
      </c>
      <c r="W17">
        <v>1</v>
      </c>
      <c r="X17">
        <v>839344042</v>
      </c>
      <c r="Y17">
        <v>-6</v>
      </c>
      <c r="AA17">
        <v>49.86</v>
      </c>
      <c r="AB17">
        <v>0</v>
      </c>
      <c r="AC17">
        <v>0</v>
      </c>
      <c r="AD17">
        <v>0</v>
      </c>
      <c r="AE17">
        <v>49.86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3</v>
      </c>
      <c r="AT17">
        <v>-6</v>
      </c>
      <c r="AU17" t="s">
        <v>3</v>
      </c>
      <c r="AV17">
        <v>0</v>
      </c>
      <c r="AW17">
        <v>2</v>
      </c>
      <c r="AX17">
        <v>50338494</v>
      </c>
      <c r="AY17">
        <v>1</v>
      </c>
      <c r="AZ17">
        <v>6144</v>
      </c>
      <c r="BA17">
        <v>14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Y17*Source!I69</f>
        <v>-0.156</v>
      </c>
      <c r="CY17">
        <f t="shared" si="2"/>
        <v>49.86</v>
      </c>
      <c r="CZ17">
        <f t="shared" si="3"/>
        <v>49.86</v>
      </c>
      <c r="DA17">
        <f t="shared" si="4"/>
        <v>1</v>
      </c>
      <c r="DB17">
        <f t="shared" si="0"/>
        <v>-299.2</v>
      </c>
      <c r="DC17">
        <f t="shared" si="1"/>
        <v>0</v>
      </c>
    </row>
    <row r="18" spans="1:107" x14ac:dyDescent="0.2">
      <c r="A18">
        <f>ROW(Source!A69)</f>
        <v>69</v>
      </c>
      <c r="B18">
        <v>50333811</v>
      </c>
      <c r="C18">
        <v>50338484</v>
      </c>
      <c r="D18">
        <v>45879492</v>
      </c>
      <c r="E18">
        <v>1</v>
      </c>
      <c r="F18">
        <v>1</v>
      </c>
      <c r="G18">
        <v>1</v>
      </c>
      <c r="H18">
        <v>3</v>
      </c>
      <c r="I18" t="s">
        <v>137</v>
      </c>
      <c r="J18" t="s">
        <v>139</v>
      </c>
      <c r="K18" t="s">
        <v>138</v>
      </c>
      <c r="L18">
        <v>1354</v>
      </c>
      <c r="N18">
        <v>1010</v>
      </c>
      <c r="O18" t="s">
        <v>119</v>
      </c>
      <c r="P18" t="s">
        <v>119</v>
      </c>
      <c r="Q18">
        <v>1</v>
      </c>
      <c r="W18">
        <v>1</v>
      </c>
      <c r="X18">
        <v>-1713922165</v>
      </c>
      <c r="Y18">
        <v>-2.1</v>
      </c>
      <c r="AA18">
        <v>81.61</v>
      </c>
      <c r="AB18">
        <v>0</v>
      </c>
      <c r="AC18">
        <v>0</v>
      </c>
      <c r="AD18">
        <v>0</v>
      </c>
      <c r="AE18">
        <v>81.61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3</v>
      </c>
      <c r="AT18">
        <v>-2.1</v>
      </c>
      <c r="AU18" t="s">
        <v>3</v>
      </c>
      <c r="AV18">
        <v>0</v>
      </c>
      <c r="AW18">
        <v>2</v>
      </c>
      <c r="AX18">
        <v>50338495</v>
      </c>
      <c r="AY18">
        <v>1</v>
      </c>
      <c r="AZ18">
        <v>6144</v>
      </c>
      <c r="BA18">
        <v>15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Y18*Source!I69</f>
        <v>-5.4600000000000003E-2</v>
      </c>
      <c r="CY18">
        <f t="shared" si="2"/>
        <v>81.61</v>
      </c>
      <c r="CZ18">
        <f t="shared" si="3"/>
        <v>81.61</v>
      </c>
      <c r="DA18">
        <f t="shared" si="4"/>
        <v>1</v>
      </c>
      <c r="DB18">
        <f t="shared" si="0"/>
        <v>-171.4</v>
      </c>
      <c r="DC18">
        <f t="shared" si="1"/>
        <v>0</v>
      </c>
    </row>
    <row r="19" spans="1:107" x14ac:dyDescent="0.2">
      <c r="A19">
        <f>ROW(Source!A76)</f>
        <v>76</v>
      </c>
      <c r="B19">
        <v>50333811</v>
      </c>
      <c r="C19">
        <v>50336746</v>
      </c>
      <c r="D19">
        <v>45975178</v>
      </c>
      <c r="E19">
        <v>1</v>
      </c>
      <c r="F19">
        <v>1</v>
      </c>
      <c r="G19">
        <v>1</v>
      </c>
      <c r="H19">
        <v>1</v>
      </c>
      <c r="I19" t="s">
        <v>475</v>
      </c>
      <c r="J19" t="s">
        <v>3</v>
      </c>
      <c r="K19" t="s">
        <v>476</v>
      </c>
      <c r="L19">
        <v>1476</v>
      </c>
      <c r="N19">
        <v>1013</v>
      </c>
      <c r="O19" t="s">
        <v>446</v>
      </c>
      <c r="P19" t="s">
        <v>447</v>
      </c>
      <c r="Q19">
        <v>1</v>
      </c>
      <c r="W19">
        <v>0</v>
      </c>
      <c r="X19">
        <v>1809359306</v>
      </c>
      <c r="Y19">
        <v>12.86</v>
      </c>
      <c r="AA19">
        <v>0</v>
      </c>
      <c r="AB19">
        <v>0</v>
      </c>
      <c r="AC19">
        <v>0</v>
      </c>
      <c r="AD19">
        <v>6.35</v>
      </c>
      <c r="AE19">
        <v>0</v>
      </c>
      <c r="AF19">
        <v>0</v>
      </c>
      <c r="AG19">
        <v>0</v>
      </c>
      <c r="AH19">
        <v>6.35</v>
      </c>
      <c r="AI19">
        <v>1</v>
      </c>
      <c r="AJ19">
        <v>1</v>
      </c>
      <c r="AK19">
        <v>1</v>
      </c>
      <c r="AL19">
        <v>1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12.86</v>
      </c>
      <c r="AU19" t="s">
        <v>3</v>
      </c>
      <c r="AV19">
        <v>1</v>
      </c>
      <c r="AW19">
        <v>2</v>
      </c>
      <c r="AX19">
        <v>50356244</v>
      </c>
      <c r="AY19">
        <v>1</v>
      </c>
      <c r="AZ19">
        <v>0</v>
      </c>
      <c r="BA19">
        <v>16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Y19*Source!I76</f>
        <v>5.9567519999999998</v>
      </c>
      <c r="CY19">
        <f>AD19</f>
        <v>6.35</v>
      </c>
      <c r="CZ19">
        <f>AH19</f>
        <v>6.35</v>
      </c>
      <c r="DA19">
        <f>AL19</f>
        <v>1</v>
      </c>
      <c r="DB19">
        <f t="shared" si="0"/>
        <v>81.7</v>
      </c>
      <c r="DC19">
        <f t="shared" si="1"/>
        <v>0</v>
      </c>
    </row>
    <row r="20" spans="1:107" x14ac:dyDescent="0.2">
      <c r="A20">
        <f>ROW(Source!A76)</f>
        <v>76</v>
      </c>
      <c r="B20">
        <v>50333811</v>
      </c>
      <c r="C20">
        <v>50336746</v>
      </c>
      <c r="D20">
        <v>121548</v>
      </c>
      <c r="E20">
        <v>1</v>
      </c>
      <c r="F20">
        <v>1</v>
      </c>
      <c r="G20">
        <v>1</v>
      </c>
      <c r="H20">
        <v>1</v>
      </c>
      <c r="I20" t="s">
        <v>26</v>
      </c>
      <c r="J20" t="s">
        <v>3</v>
      </c>
      <c r="K20" t="s">
        <v>448</v>
      </c>
      <c r="L20">
        <v>608254</v>
      </c>
      <c r="N20">
        <v>1013</v>
      </c>
      <c r="O20" t="s">
        <v>449</v>
      </c>
      <c r="P20" t="s">
        <v>449</v>
      </c>
      <c r="Q20">
        <v>1</v>
      </c>
      <c r="W20">
        <v>0</v>
      </c>
      <c r="X20">
        <v>-185737400</v>
      </c>
      <c r="Y20">
        <v>58.76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58.76</v>
      </c>
      <c r="AU20" t="s">
        <v>3</v>
      </c>
      <c r="AV20">
        <v>2</v>
      </c>
      <c r="AW20">
        <v>2</v>
      </c>
      <c r="AX20">
        <v>50356245</v>
      </c>
      <c r="AY20">
        <v>1</v>
      </c>
      <c r="AZ20">
        <v>0</v>
      </c>
      <c r="BA20">
        <v>17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Y20*Source!I76</f>
        <v>27.217631999999998</v>
      </c>
      <c r="CY20">
        <f>AD20</f>
        <v>0</v>
      </c>
      <c r="CZ20">
        <f>AH20</f>
        <v>0</v>
      </c>
      <c r="DA20">
        <f>AL20</f>
        <v>1</v>
      </c>
      <c r="DB20">
        <f t="shared" si="0"/>
        <v>0</v>
      </c>
      <c r="DC20">
        <f t="shared" si="1"/>
        <v>0</v>
      </c>
    </row>
    <row r="21" spans="1:107" x14ac:dyDescent="0.2">
      <c r="A21">
        <f>ROW(Source!A76)</f>
        <v>76</v>
      </c>
      <c r="B21">
        <v>50333811</v>
      </c>
      <c r="C21">
        <v>50336746</v>
      </c>
      <c r="D21">
        <v>45811662</v>
      </c>
      <c r="E21">
        <v>1</v>
      </c>
      <c r="F21">
        <v>1</v>
      </c>
      <c r="G21">
        <v>1</v>
      </c>
      <c r="H21">
        <v>2</v>
      </c>
      <c r="I21" t="s">
        <v>477</v>
      </c>
      <c r="J21" t="s">
        <v>478</v>
      </c>
      <c r="K21" t="s">
        <v>479</v>
      </c>
      <c r="L21">
        <v>45811227</v>
      </c>
      <c r="N21">
        <v>1013</v>
      </c>
      <c r="O21" t="s">
        <v>453</v>
      </c>
      <c r="P21" t="s">
        <v>453</v>
      </c>
      <c r="Q21">
        <v>1</v>
      </c>
      <c r="W21">
        <v>0</v>
      </c>
      <c r="X21">
        <v>-1469139442</v>
      </c>
      <c r="Y21">
        <v>58.76</v>
      </c>
      <c r="AA21">
        <v>0</v>
      </c>
      <c r="AB21">
        <v>69.790000000000006</v>
      </c>
      <c r="AC21">
        <v>11.38</v>
      </c>
      <c r="AD21">
        <v>0</v>
      </c>
      <c r="AE21">
        <v>0</v>
      </c>
      <c r="AF21">
        <v>69.790000000000006</v>
      </c>
      <c r="AG21">
        <v>11.38</v>
      </c>
      <c r="AH21">
        <v>0</v>
      </c>
      <c r="AI21">
        <v>1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58.76</v>
      </c>
      <c r="AU21" t="s">
        <v>3</v>
      </c>
      <c r="AV21">
        <v>0</v>
      </c>
      <c r="AW21">
        <v>2</v>
      </c>
      <c r="AX21">
        <v>50356246</v>
      </c>
      <c r="AY21">
        <v>1</v>
      </c>
      <c r="AZ21">
        <v>0</v>
      </c>
      <c r="BA21">
        <v>18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Y21*Source!I76</f>
        <v>27.217631999999998</v>
      </c>
      <c r="CY21">
        <f>AB21</f>
        <v>69.790000000000006</v>
      </c>
      <c r="CZ21">
        <f>AF21</f>
        <v>69.790000000000006</v>
      </c>
      <c r="DA21">
        <f>AJ21</f>
        <v>1</v>
      </c>
      <c r="DB21">
        <f t="shared" si="0"/>
        <v>4100.8999999999996</v>
      </c>
      <c r="DC21">
        <f t="shared" si="1"/>
        <v>668.7</v>
      </c>
    </row>
    <row r="22" spans="1:107" x14ac:dyDescent="0.2">
      <c r="A22">
        <f>ROW(Source!A77)</f>
        <v>77</v>
      </c>
      <c r="B22">
        <v>50333811</v>
      </c>
      <c r="C22">
        <v>50338155</v>
      </c>
      <c r="D22">
        <v>121548</v>
      </c>
      <c r="E22">
        <v>1</v>
      </c>
      <c r="F22">
        <v>1</v>
      </c>
      <c r="G22">
        <v>1</v>
      </c>
      <c r="H22">
        <v>1</v>
      </c>
      <c r="I22" t="s">
        <v>26</v>
      </c>
      <c r="J22" t="s">
        <v>3</v>
      </c>
      <c r="K22" t="s">
        <v>448</v>
      </c>
      <c r="L22">
        <v>608254</v>
      </c>
      <c r="N22">
        <v>1013</v>
      </c>
      <c r="O22" t="s">
        <v>449</v>
      </c>
      <c r="P22" t="s">
        <v>449</v>
      </c>
      <c r="Q22">
        <v>1</v>
      </c>
      <c r="W22">
        <v>0</v>
      </c>
      <c r="X22">
        <v>-185737400</v>
      </c>
      <c r="Y22">
        <v>7.6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7.6</v>
      </c>
      <c r="AU22" t="s">
        <v>3</v>
      </c>
      <c r="AV22">
        <v>2</v>
      </c>
      <c r="AW22">
        <v>2</v>
      </c>
      <c r="AX22">
        <v>50338156</v>
      </c>
      <c r="AY22">
        <v>1</v>
      </c>
      <c r="AZ22">
        <v>0</v>
      </c>
      <c r="BA22">
        <v>19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Y22*Source!I77</f>
        <v>3.5203199999999999</v>
      </c>
      <c r="CY22">
        <f>AD22</f>
        <v>0</v>
      </c>
      <c r="CZ22">
        <f>AH22</f>
        <v>0</v>
      </c>
      <c r="DA22">
        <f>AL22</f>
        <v>1</v>
      </c>
      <c r="DB22">
        <f t="shared" si="0"/>
        <v>0</v>
      </c>
      <c r="DC22">
        <f t="shared" si="1"/>
        <v>0</v>
      </c>
    </row>
    <row r="23" spans="1:107" x14ac:dyDescent="0.2">
      <c r="A23">
        <f>ROW(Source!A77)</f>
        <v>77</v>
      </c>
      <c r="B23">
        <v>50333811</v>
      </c>
      <c r="C23">
        <v>50338155</v>
      </c>
      <c r="D23">
        <v>45811708</v>
      </c>
      <c r="E23">
        <v>1</v>
      </c>
      <c r="F23">
        <v>1</v>
      </c>
      <c r="G23">
        <v>1</v>
      </c>
      <c r="H23">
        <v>2</v>
      </c>
      <c r="I23" t="s">
        <v>480</v>
      </c>
      <c r="J23" t="s">
        <v>481</v>
      </c>
      <c r="K23" t="s">
        <v>482</v>
      </c>
      <c r="L23">
        <v>45811227</v>
      </c>
      <c r="N23">
        <v>1013</v>
      </c>
      <c r="O23" t="s">
        <v>453</v>
      </c>
      <c r="P23" t="s">
        <v>453</v>
      </c>
      <c r="Q23">
        <v>1</v>
      </c>
      <c r="W23">
        <v>0</v>
      </c>
      <c r="X23">
        <v>-1495513790</v>
      </c>
      <c r="Y23">
        <v>7.6</v>
      </c>
      <c r="AA23">
        <v>0</v>
      </c>
      <c r="AB23">
        <v>61.15</v>
      </c>
      <c r="AC23">
        <v>11.38</v>
      </c>
      <c r="AD23">
        <v>0</v>
      </c>
      <c r="AE23">
        <v>0</v>
      </c>
      <c r="AF23">
        <v>61.15</v>
      </c>
      <c r="AG23">
        <v>11.38</v>
      </c>
      <c r="AH23">
        <v>0</v>
      </c>
      <c r="AI23">
        <v>1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7.6</v>
      </c>
      <c r="AU23" t="s">
        <v>3</v>
      </c>
      <c r="AV23">
        <v>0</v>
      </c>
      <c r="AW23">
        <v>2</v>
      </c>
      <c r="AX23">
        <v>50338157</v>
      </c>
      <c r="AY23">
        <v>1</v>
      </c>
      <c r="AZ23">
        <v>0</v>
      </c>
      <c r="BA23">
        <v>20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Y23*Source!I77</f>
        <v>3.5203199999999999</v>
      </c>
      <c r="CY23">
        <f>AB23</f>
        <v>61.15</v>
      </c>
      <c r="CZ23">
        <f>AF23</f>
        <v>61.15</v>
      </c>
      <c r="DA23">
        <f>AJ23</f>
        <v>1</v>
      </c>
      <c r="DB23">
        <f t="shared" si="0"/>
        <v>464.7</v>
      </c>
      <c r="DC23">
        <f t="shared" si="1"/>
        <v>86.5</v>
      </c>
    </row>
    <row r="24" spans="1:107" x14ac:dyDescent="0.2">
      <c r="A24">
        <f>ROW(Source!A78)</f>
        <v>78</v>
      </c>
      <c r="B24">
        <v>50333811</v>
      </c>
      <c r="C24">
        <v>50338158</v>
      </c>
      <c r="D24">
        <v>45968655</v>
      </c>
      <c r="E24">
        <v>1</v>
      </c>
      <c r="F24">
        <v>1</v>
      </c>
      <c r="G24">
        <v>1</v>
      </c>
      <c r="H24">
        <v>1</v>
      </c>
      <c r="I24" t="s">
        <v>483</v>
      </c>
      <c r="J24" t="s">
        <v>3</v>
      </c>
      <c r="K24" t="s">
        <v>484</v>
      </c>
      <c r="L24">
        <v>1476</v>
      </c>
      <c r="N24">
        <v>1013</v>
      </c>
      <c r="O24" t="s">
        <v>446</v>
      </c>
      <c r="P24" t="s">
        <v>447</v>
      </c>
      <c r="Q24">
        <v>1</v>
      </c>
      <c r="W24">
        <v>0</v>
      </c>
      <c r="X24">
        <v>421273387</v>
      </c>
      <c r="Y24">
        <v>12.53</v>
      </c>
      <c r="AA24">
        <v>0</v>
      </c>
      <c r="AB24">
        <v>0</v>
      </c>
      <c r="AC24">
        <v>0</v>
      </c>
      <c r="AD24">
        <v>6.94</v>
      </c>
      <c r="AE24">
        <v>0</v>
      </c>
      <c r="AF24">
        <v>0</v>
      </c>
      <c r="AG24">
        <v>0</v>
      </c>
      <c r="AH24">
        <v>6.94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12.53</v>
      </c>
      <c r="AU24" t="s">
        <v>3</v>
      </c>
      <c r="AV24">
        <v>1</v>
      </c>
      <c r="AW24">
        <v>2</v>
      </c>
      <c r="AX24">
        <v>50338186</v>
      </c>
      <c r="AY24">
        <v>1</v>
      </c>
      <c r="AZ24">
        <v>0</v>
      </c>
      <c r="BA24">
        <v>21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Y24*Source!I78</f>
        <v>58.038959999999996</v>
      </c>
      <c r="CY24">
        <f>AD24</f>
        <v>6.94</v>
      </c>
      <c r="CZ24">
        <f>AH24</f>
        <v>6.94</v>
      </c>
      <c r="DA24">
        <f>AL24</f>
        <v>1</v>
      </c>
      <c r="DB24">
        <f t="shared" si="0"/>
        <v>87</v>
      </c>
      <c r="DC24">
        <f t="shared" si="1"/>
        <v>0</v>
      </c>
    </row>
    <row r="25" spans="1:107" x14ac:dyDescent="0.2">
      <c r="A25">
        <f>ROW(Source!A78)</f>
        <v>78</v>
      </c>
      <c r="B25">
        <v>50333811</v>
      </c>
      <c r="C25">
        <v>50338158</v>
      </c>
      <c r="D25">
        <v>121548</v>
      </c>
      <c r="E25">
        <v>1</v>
      </c>
      <c r="F25">
        <v>1</v>
      </c>
      <c r="G25">
        <v>1</v>
      </c>
      <c r="H25">
        <v>1</v>
      </c>
      <c r="I25" t="s">
        <v>26</v>
      </c>
      <c r="J25" t="s">
        <v>3</v>
      </c>
      <c r="K25" t="s">
        <v>448</v>
      </c>
      <c r="L25">
        <v>608254</v>
      </c>
      <c r="N25">
        <v>1013</v>
      </c>
      <c r="O25" t="s">
        <v>449</v>
      </c>
      <c r="P25" t="s">
        <v>449</v>
      </c>
      <c r="Q25">
        <v>1</v>
      </c>
      <c r="W25">
        <v>0</v>
      </c>
      <c r="X25">
        <v>-185737400</v>
      </c>
      <c r="Y25">
        <v>3.04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3.04</v>
      </c>
      <c r="AU25" t="s">
        <v>3</v>
      </c>
      <c r="AV25">
        <v>2</v>
      </c>
      <c r="AW25">
        <v>2</v>
      </c>
      <c r="AX25">
        <v>50338187</v>
      </c>
      <c r="AY25">
        <v>1</v>
      </c>
      <c r="AZ25">
        <v>0</v>
      </c>
      <c r="BA25">
        <v>22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Y25*Source!I78</f>
        <v>14.08128</v>
      </c>
      <c r="CY25">
        <f>AD25</f>
        <v>0</v>
      </c>
      <c r="CZ25">
        <f>AH25</f>
        <v>0</v>
      </c>
      <c r="DA25">
        <f>AL25</f>
        <v>1</v>
      </c>
      <c r="DB25">
        <f t="shared" si="0"/>
        <v>0</v>
      </c>
      <c r="DC25">
        <f t="shared" si="1"/>
        <v>0</v>
      </c>
    </row>
    <row r="26" spans="1:107" x14ac:dyDescent="0.2">
      <c r="A26">
        <f>ROW(Source!A78)</f>
        <v>78</v>
      </c>
      <c r="B26">
        <v>50333811</v>
      </c>
      <c r="C26">
        <v>50338158</v>
      </c>
      <c r="D26">
        <v>45811598</v>
      </c>
      <c r="E26">
        <v>1</v>
      </c>
      <c r="F26">
        <v>1</v>
      </c>
      <c r="G26">
        <v>1</v>
      </c>
      <c r="H26">
        <v>2</v>
      </c>
      <c r="I26" t="s">
        <v>485</v>
      </c>
      <c r="J26" t="s">
        <v>486</v>
      </c>
      <c r="K26" t="s">
        <v>487</v>
      </c>
      <c r="L26">
        <v>45811227</v>
      </c>
      <c r="N26">
        <v>1013</v>
      </c>
      <c r="O26" t="s">
        <v>453</v>
      </c>
      <c r="P26" t="s">
        <v>453</v>
      </c>
      <c r="Q26">
        <v>1</v>
      </c>
      <c r="W26">
        <v>0</v>
      </c>
      <c r="X26">
        <v>-283582980</v>
      </c>
      <c r="Y26">
        <v>3.04</v>
      </c>
      <c r="AA26">
        <v>0</v>
      </c>
      <c r="AB26">
        <v>89.82</v>
      </c>
      <c r="AC26">
        <v>9.8800000000000008</v>
      </c>
      <c r="AD26">
        <v>0</v>
      </c>
      <c r="AE26">
        <v>0</v>
      </c>
      <c r="AF26">
        <v>89.82</v>
      </c>
      <c r="AG26">
        <v>9.8800000000000008</v>
      </c>
      <c r="AH26">
        <v>0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3.04</v>
      </c>
      <c r="AU26" t="s">
        <v>3</v>
      </c>
      <c r="AV26">
        <v>0</v>
      </c>
      <c r="AW26">
        <v>2</v>
      </c>
      <c r="AX26">
        <v>50338188</v>
      </c>
      <c r="AY26">
        <v>1</v>
      </c>
      <c r="AZ26">
        <v>0</v>
      </c>
      <c r="BA26">
        <v>23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Y26*Source!I78</f>
        <v>14.08128</v>
      </c>
      <c r="CY26">
        <f>AB26</f>
        <v>89.82</v>
      </c>
      <c r="CZ26">
        <f>AF26</f>
        <v>89.82</v>
      </c>
      <c r="DA26">
        <f>AJ26</f>
        <v>1</v>
      </c>
      <c r="DB26">
        <f t="shared" si="0"/>
        <v>273.10000000000002</v>
      </c>
      <c r="DC26">
        <f t="shared" si="1"/>
        <v>30</v>
      </c>
    </row>
    <row r="27" spans="1:107" x14ac:dyDescent="0.2">
      <c r="A27">
        <f>ROW(Source!A78)</f>
        <v>78</v>
      </c>
      <c r="B27">
        <v>50333811</v>
      </c>
      <c r="C27">
        <v>50338158</v>
      </c>
      <c r="D27">
        <v>45813024</v>
      </c>
      <c r="E27">
        <v>1</v>
      </c>
      <c r="F27">
        <v>1</v>
      </c>
      <c r="G27">
        <v>1</v>
      </c>
      <c r="H27">
        <v>2</v>
      </c>
      <c r="I27" t="s">
        <v>488</v>
      </c>
      <c r="J27" t="s">
        <v>489</v>
      </c>
      <c r="K27" t="s">
        <v>490</v>
      </c>
      <c r="L27">
        <v>45811227</v>
      </c>
      <c r="N27">
        <v>1013</v>
      </c>
      <c r="O27" t="s">
        <v>453</v>
      </c>
      <c r="P27" t="s">
        <v>453</v>
      </c>
      <c r="Q27">
        <v>1</v>
      </c>
      <c r="W27">
        <v>0</v>
      </c>
      <c r="X27">
        <v>1816287897</v>
      </c>
      <c r="Y27">
        <v>12.18</v>
      </c>
      <c r="AA27">
        <v>0</v>
      </c>
      <c r="AB27">
        <v>0.55000000000000004</v>
      </c>
      <c r="AC27">
        <v>0</v>
      </c>
      <c r="AD27">
        <v>0</v>
      </c>
      <c r="AE27">
        <v>0</v>
      </c>
      <c r="AF27">
        <v>0.55000000000000004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12.18</v>
      </c>
      <c r="AU27" t="s">
        <v>3</v>
      </c>
      <c r="AV27">
        <v>0</v>
      </c>
      <c r="AW27">
        <v>2</v>
      </c>
      <c r="AX27">
        <v>50338189</v>
      </c>
      <c r="AY27">
        <v>1</v>
      </c>
      <c r="AZ27">
        <v>0</v>
      </c>
      <c r="BA27">
        <v>24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Y27*Source!I78</f>
        <v>56.417759999999994</v>
      </c>
      <c r="CY27">
        <f>AB27</f>
        <v>0.55000000000000004</v>
      </c>
      <c r="CZ27">
        <f>AF27</f>
        <v>0.55000000000000004</v>
      </c>
      <c r="DA27">
        <f>AJ27</f>
        <v>1</v>
      </c>
      <c r="DB27">
        <f t="shared" si="0"/>
        <v>6.7</v>
      </c>
      <c r="DC27">
        <f t="shared" si="1"/>
        <v>0</v>
      </c>
    </row>
    <row r="28" spans="1:107" x14ac:dyDescent="0.2">
      <c r="A28">
        <f>ROW(Source!A79)</f>
        <v>79</v>
      </c>
      <c r="B28">
        <v>50333811</v>
      </c>
      <c r="C28">
        <v>50336757</v>
      </c>
      <c r="D28">
        <v>45967552</v>
      </c>
      <c r="E28">
        <v>1</v>
      </c>
      <c r="F28">
        <v>1</v>
      </c>
      <c r="G28">
        <v>1</v>
      </c>
      <c r="H28">
        <v>1</v>
      </c>
      <c r="I28" t="s">
        <v>491</v>
      </c>
      <c r="J28" t="s">
        <v>3</v>
      </c>
      <c r="K28" t="s">
        <v>492</v>
      </c>
      <c r="L28">
        <v>1476</v>
      </c>
      <c r="N28">
        <v>1013</v>
      </c>
      <c r="O28" t="s">
        <v>446</v>
      </c>
      <c r="P28" t="s">
        <v>447</v>
      </c>
      <c r="Q28">
        <v>1</v>
      </c>
      <c r="W28">
        <v>0</v>
      </c>
      <c r="X28">
        <v>-980287603</v>
      </c>
      <c r="Y28">
        <v>5.3</v>
      </c>
      <c r="AA28">
        <v>0</v>
      </c>
      <c r="AB28">
        <v>0</v>
      </c>
      <c r="AC28">
        <v>0</v>
      </c>
      <c r="AD28">
        <v>7.83</v>
      </c>
      <c r="AE28">
        <v>0</v>
      </c>
      <c r="AF28">
        <v>0</v>
      </c>
      <c r="AG28">
        <v>0</v>
      </c>
      <c r="AH28">
        <v>7.83</v>
      </c>
      <c r="AI28">
        <v>1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5.3</v>
      </c>
      <c r="AU28" t="s">
        <v>3</v>
      </c>
      <c r="AV28">
        <v>1</v>
      </c>
      <c r="AW28">
        <v>2</v>
      </c>
      <c r="AX28">
        <v>50336761</v>
      </c>
      <c r="AY28">
        <v>1</v>
      </c>
      <c r="AZ28">
        <v>0</v>
      </c>
      <c r="BA28">
        <v>25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Y28*Source!I79</f>
        <v>51.145000000000003</v>
      </c>
      <c r="CY28">
        <f>AD28</f>
        <v>7.83</v>
      </c>
      <c r="CZ28">
        <f>AH28</f>
        <v>7.83</v>
      </c>
      <c r="DA28">
        <f>AL28</f>
        <v>1</v>
      </c>
      <c r="DB28">
        <f t="shared" si="0"/>
        <v>41.5</v>
      </c>
      <c r="DC28">
        <f t="shared" si="1"/>
        <v>0</v>
      </c>
    </row>
    <row r="29" spans="1:107" x14ac:dyDescent="0.2">
      <c r="A29">
        <f>ROW(Source!A79)</f>
        <v>79</v>
      </c>
      <c r="B29">
        <v>50333811</v>
      </c>
      <c r="C29">
        <v>50336757</v>
      </c>
      <c r="D29">
        <v>45813321</v>
      </c>
      <c r="E29">
        <v>1</v>
      </c>
      <c r="F29">
        <v>1</v>
      </c>
      <c r="G29">
        <v>1</v>
      </c>
      <c r="H29">
        <v>2</v>
      </c>
      <c r="I29" t="s">
        <v>454</v>
      </c>
      <c r="J29" t="s">
        <v>455</v>
      </c>
      <c r="K29" t="s">
        <v>456</v>
      </c>
      <c r="L29">
        <v>45811227</v>
      </c>
      <c r="N29">
        <v>1013</v>
      </c>
      <c r="O29" t="s">
        <v>453</v>
      </c>
      <c r="P29" t="s">
        <v>453</v>
      </c>
      <c r="Q29">
        <v>1</v>
      </c>
      <c r="W29">
        <v>0</v>
      </c>
      <c r="X29">
        <v>771999048</v>
      </c>
      <c r="Y29">
        <v>3.9</v>
      </c>
      <c r="AA29">
        <v>0</v>
      </c>
      <c r="AB29">
        <v>86.55</v>
      </c>
      <c r="AC29">
        <v>0</v>
      </c>
      <c r="AD29">
        <v>0</v>
      </c>
      <c r="AE29">
        <v>0</v>
      </c>
      <c r="AF29">
        <v>86.55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3.9</v>
      </c>
      <c r="AU29" t="s">
        <v>3</v>
      </c>
      <c r="AV29">
        <v>0</v>
      </c>
      <c r="AW29">
        <v>2</v>
      </c>
      <c r="AX29">
        <v>50336762</v>
      </c>
      <c r="AY29">
        <v>1</v>
      </c>
      <c r="AZ29">
        <v>0</v>
      </c>
      <c r="BA29">
        <v>26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Y29*Source!I79</f>
        <v>37.634999999999998</v>
      </c>
      <c r="CY29">
        <f>AB29</f>
        <v>86.55</v>
      </c>
      <c r="CZ29">
        <f>AF29</f>
        <v>86.55</v>
      </c>
      <c r="DA29">
        <f>AJ29</f>
        <v>1</v>
      </c>
      <c r="DB29">
        <f t="shared" si="0"/>
        <v>337.6</v>
      </c>
      <c r="DC29">
        <f t="shared" si="1"/>
        <v>0</v>
      </c>
    </row>
    <row r="30" spans="1:107" x14ac:dyDescent="0.2">
      <c r="A30">
        <f>ROW(Source!A79)</f>
        <v>79</v>
      </c>
      <c r="B30">
        <v>50333811</v>
      </c>
      <c r="C30">
        <v>50336757</v>
      </c>
      <c r="D30">
        <v>45967299</v>
      </c>
      <c r="E30">
        <v>1</v>
      </c>
      <c r="F30">
        <v>1</v>
      </c>
      <c r="G30">
        <v>1</v>
      </c>
      <c r="H30">
        <v>3</v>
      </c>
      <c r="I30" t="s">
        <v>493</v>
      </c>
      <c r="J30" t="s">
        <v>494</v>
      </c>
      <c r="K30" t="s">
        <v>495</v>
      </c>
      <c r="L30">
        <v>1344</v>
      </c>
      <c r="N30">
        <v>1008</v>
      </c>
      <c r="O30" t="s">
        <v>496</v>
      </c>
      <c r="P30" t="s">
        <v>496</v>
      </c>
      <c r="Q30">
        <v>1</v>
      </c>
      <c r="W30">
        <v>0</v>
      </c>
      <c r="X30">
        <v>-1363992221</v>
      </c>
      <c r="Y30">
        <v>0.83</v>
      </c>
      <c r="AA30">
        <v>1</v>
      </c>
      <c r="AB30">
        <v>0</v>
      </c>
      <c r="AC30">
        <v>0</v>
      </c>
      <c r="AD30">
        <v>0</v>
      </c>
      <c r="AE30">
        <v>1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0.83</v>
      </c>
      <c r="AU30" t="s">
        <v>3</v>
      </c>
      <c r="AV30">
        <v>0</v>
      </c>
      <c r="AW30">
        <v>2</v>
      </c>
      <c r="AX30">
        <v>50336763</v>
      </c>
      <c r="AY30">
        <v>1</v>
      </c>
      <c r="AZ30">
        <v>0</v>
      </c>
      <c r="BA30">
        <v>27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Y30*Source!I79</f>
        <v>8.0094999999999992</v>
      </c>
      <c r="CY30">
        <f>AA30</f>
        <v>1</v>
      </c>
      <c r="CZ30">
        <f>AE30</f>
        <v>1</v>
      </c>
      <c r="DA30">
        <f>AI30</f>
        <v>1</v>
      </c>
      <c r="DB30">
        <f t="shared" si="0"/>
        <v>0.8</v>
      </c>
      <c r="DC30">
        <f t="shared" si="1"/>
        <v>0</v>
      </c>
    </row>
    <row r="31" spans="1:107" x14ac:dyDescent="0.2">
      <c r="A31">
        <f>ROW(Source!A81)</f>
        <v>81</v>
      </c>
      <c r="B31">
        <v>50333811</v>
      </c>
      <c r="C31">
        <v>50338193</v>
      </c>
      <c r="D31">
        <v>45976914</v>
      </c>
      <c r="E31">
        <v>1</v>
      </c>
      <c r="F31">
        <v>1</v>
      </c>
      <c r="G31">
        <v>1</v>
      </c>
      <c r="H31">
        <v>1</v>
      </c>
      <c r="I31" t="s">
        <v>497</v>
      </c>
      <c r="J31" t="s">
        <v>3</v>
      </c>
      <c r="K31" t="s">
        <v>498</v>
      </c>
      <c r="L31">
        <v>1476</v>
      </c>
      <c r="N31">
        <v>1013</v>
      </c>
      <c r="O31" t="s">
        <v>446</v>
      </c>
      <c r="P31" t="s">
        <v>447</v>
      </c>
      <c r="Q31">
        <v>1</v>
      </c>
      <c r="W31">
        <v>0</v>
      </c>
      <c r="X31">
        <v>1477335111</v>
      </c>
      <c r="Y31">
        <v>133</v>
      </c>
      <c r="AA31">
        <v>0</v>
      </c>
      <c r="AB31">
        <v>0</v>
      </c>
      <c r="AC31">
        <v>0</v>
      </c>
      <c r="AD31">
        <v>6.88</v>
      </c>
      <c r="AE31">
        <v>0</v>
      </c>
      <c r="AF31">
        <v>0</v>
      </c>
      <c r="AG31">
        <v>0</v>
      </c>
      <c r="AH31">
        <v>6.88</v>
      </c>
      <c r="AI31">
        <v>1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3</v>
      </c>
      <c r="AT31">
        <v>133</v>
      </c>
      <c r="AU31" t="s">
        <v>3</v>
      </c>
      <c r="AV31">
        <v>1</v>
      </c>
      <c r="AW31">
        <v>2</v>
      </c>
      <c r="AX31">
        <v>50358997</v>
      </c>
      <c r="AY31">
        <v>1</v>
      </c>
      <c r="AZ31">
        <v>0</v>
      </c>
      <c r="BA31">
        <v>28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Y31*Source!I81</f>
        <v>128.345</v>
      </c>
      <c r="CY31">
        <f>AD31</f>
        <v>6.88</v>
      </c>
      <c r="CZ31">
        <f>AH31</f>
        <v>6.88</v>
      </c>
      <c r="DA31">
        <f>AL31</f>
        <v>1</v>
      </c>
      <c r="DB31">
        <f t="shared" si="0"/>
        <v>915</v>
      </c>
      <c r="DC31">
        <f t="shared" si="1"/>
        <v>0</v>
      </c>
    </row>
    <row r="32" spans="1:107" x14ac:dyDescent="0.2">
      <c r="A32">
        <f>ROW(Source!A81)</f>
        <v>81</v>
      </c>
      <c r="B32">
        <v>50333811</v>
      </c>
      <c r="C32">
        <v>50338193</v>
      </c>
      <c r="D32">
        <v>45814263</v>
      </c>
      <c r="E32">
        <v>1</v>
      </c>
      <c r="F32">
        <v>1</v>
      </c>
      <c r="G32">
        <v>1</v>
      </c>
      <c r="H32">
        <v>3</v>
      </c>
      <c r="I32" t="s">
        <v>499</v>
      </c>
      <c r="J32" t="s">
        <v>500</v>
      </c>
      <c r="K32" t="s">
        <v>501</v>
      </c>
      <c r="L32">
        <v>1348</v>
      </c>
      <c r="N32">
        <v>1009</v>
      </c>
      <c r="O32" t="s">
        <v>240</v>
      </c>
      <c r="P32" t="s">
        <v>240</v>
      </c>
      <c r="Q32">
        <v>1000</v>
      </c>
      <c r="W32">
        <v>0</v>
      </c>
      <c r="X32">
        <v>580354904</v>
      </c>
      <c r="Y32">
        <v>8.0000000000000004E-4</v>
      </c>
      <c r="AA32">
        <v>4754.4799999999996</v>
      </c>
      <c r="AB32">
        <v>0</v>
      </c>
      <c r="AC32">
        <v>0</v>
      </c>
      <c r="AD32">
        <v>0</v>
      </c>
      <c r="AE32">
        <v>4754.4799999999996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3</v>
      </c>
      <c r="AT32">
        <v>8.0000000000000004E-4</v>
      </c>
      <c r="AU32" t="s">
        <v>3</v>
      </c>
      <c r="AV32">
        <v>0</v>
      </c>
      <c r="AW32">
        <v>2</v>
      </c>
      <c r="AX32">
        <v>50358998</v>
      </c>
      <c r="AY32">
        <v>1</v>
      </c>
      <c r="AZ32">
        <v>0</v>
      </c>
      <c r="BA32">
        <v>29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Y32*Source!I81</f>
        <v>7.7200000000000001E-4</v>
      </c>
      <c r="CY32">
        <f>AA32</f>
        <v>4754.4799999999996</v>
      </c>
      <c r="CZ32">
        <f>AE32</f>
        <v>4754.4799999999996</v>
      </c>
      <c r="DA32">
        <f>AI32</f>
        <v>1</v>
      </c>
      <c r="DB32">
        <f t="shared" si="0"/>
        <v>3.8</v>
      </c>
      <c r="DC32">
        <f t="shared" si="1"/>
        <v>0</v>
      </c>
    </row>
    <row r="33" spans="1:107" x14ac:dyDescent="0.2">
      <c r="A33">
        <f>ROW(Source!A81)</f>
        <v>81</v>
      </c>
      <c r="B33">
        <v>50333811</v>
      </c>
      <c r="C33">
        <v>50338193</v>
      </c>
      <c r="D33">
        <v>45823172</v>
      </c>
      <c r="E33">
        <v>1</v>
      </c>
      <c r="F33">
        <v>1</v>
      </c>
      <c r="G33">
        <v>1</v>
      </c>
      <c r="H33">
        <v>3</v>
      </c>
      <c r="I33" t="s">
        <v>502</v>
      </c>
      <c r="J33" t="s">
        <v>503</v>
      </c>
      <c r="K33" t="s">
        <v>504</v>
      </c>
      <c r="L33">
        <v>1339</v>
      </c>
      <c r="N33">
        <v>1007</v>
      </c>
      <c r="O33" t="s">
        <v>167</v>
      </c>
      <c r="P33" t="s">
        <v>167</v>
      </c>
      <c r="Q33">
        <v>1</v>
      </c>
      <c r="W33">
        <v>0</v>
      </c>
      <c r="X33">
        <v>-1395618516</v>
      </c>
      <c r="Y33">
        <v>0.08</v>
      </c>
      <c r="AA33">
        <v>746.17</v>
      </c>
      <c r="AB33">
        <v>0</v>
      </c>
      <c r="AC33">
        <v>0</v>
      </c>
      <c r="AD33">
        <v>0</v>
      </c>
      <c r="AE33">
        <v>746.17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0.08</v>
      </c>
      <c r="AU33" t="s">
        <v>3</v>
      </c>
      <c r="AV33">
        <v>0</v>
      </c>
      <c r="AW33">
        <v>2</v>
      </c>
      <c r="AX33">
        <v>50358999</v>
      </c>
      <c r="AY33">
        <v>1</v>
      </c>
      <c r="AZ33">
        <v>0</v>
      </c>
      <c r="BA33">
        <v>30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Y33*Source!I81</f>
        <v>7.7200000000000005E-2</v>
      </c>
      <c r="CY33">
        <f>AA33</f>
        <v>746.17</v>
      </c>
      <c r="CZ33">
        <f>AE33</f>
        <v>746.17</v>
      </c>
      <c r="DA33">
        <f>AI33</f>
        <v>1</v>
      </c>
      <c r="DB33">
        <f t="shared" si="0"/>
        <v>59.7</v>
      </c>
      <c r="DC33">
        <f t="shared" si="1"/>
        <v>0</v>
      </c>
    </row>
    <row r="34" spans="1:107" x14ac:dyDescent="0.2">
      <c r="A34">
        <f>ROW(Source!A81)</f>
        <v>81</v>
      </c>
      <c r="B34">
        <v>50333811</v>
      </c>
      <c r="C34">
        <v>50338193</v>
      </c>
      <c r="D34">
        <v>45873790</v>
      </c>
      <c r="E34">
        <v>1</v>
      </c>
      <c r="F34">
        <v>1</v>
      </c>
      <c r="G34">
        <v>1</v>
      </c>
      <c r="H34">
        <v>3</v>
      </c>
      <c r="I34" t="s">
        <v>177</v>
      </c>
      <c r="J34" t="s">
        <v>180</v>
      </c>
      <c r="K34" t="s">
        <v>178</v>
      </c>
      <c r="L34">
        <v>1301</v>
      </c>
      <c r="N34">
        <v>1003</v>
      </c>
      <c r="O34" t="s">
        <v>179</v>
      </c>
      <c r="P34" t="s">
        <v>179</v>
      </c>
      <c r="Q34">
        <v>1</v>
      </c>
      <c r="W34">
        <v>1</v>
      </c>
      <c r="X34">
        <v>-1348742396</v>
      </c>
      <c r="Y34">
        <v>-1000</v>
      </c>
      <c r="AA34">
        <v>29.2</v>
      </c>
      <c r="AB34">
        <v>0</v>
      </c>
      <c r="AC34">
        <v>0</v>
      </c>
      <c r="AD34">
        <v>0</v>
      </c>
      <c r="AE34">
        <v>29.2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N34">
        <v>0</v>
      </c>
      <c r="AO34">
        <v>1</v>
      </c>
      <c r="AP34">
        <v>0</v>
      </c>
      <c r="AQ34">
        <v>0</v>
      </c>
      <c r="AR34">
        <v>0</v>
      </c>
      <c r="AS34" t="s">
        <v>3</v>
      </c>
      <c r="AT34">
        <v>-1000</v>
      </c>
      <c r="AU34" t="s">
        <v>3</v>
      </c>
      <c r="AV34">
        <v>0</v>
      </c>
      <c r="AW34">
        <v>2</v>
      </c>
      <c r="AX34">
        <v>50359000</v>
      </c>
      <c r="AY34">
        <v>1</v>
      </c>
      <c r="AZ34">
        <v>6144</v>
      </c>
      <c r="BA34">
        <v>31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Y34*Source!I81</f>
        <v>-965</v>
      </c>
      <c r="CY34">
        <f>AA34</f>
        <v>29.2</v>
      </c>
      <c r="CZ34">
        <f>AE34</f>
        <v>29.2</v>
      </c>
      <c r="DA34">
        <f>AI34</f>
        <v>1</v>
      </c>
      <c r="DB34">
        <f t="shared" si="0"/>
        <v>-29200</v>
      </c>
      <c r="DC34">
        <f t="shared" si="1"/>
        <v>0</v>
      </c>
    </row>
    <row r="35" spans="1:107" x14ac:dyDescent="0.2">
      <c r="A35">
        <f>ROW(Source!A81)</f>
        <v>81</v>
      </c>
      <c r="B35">
        <v>50333811</v>
      </c>
      <c r="C35">
        <v>50338193</v>
      </c>
      <c r="D35">
        <v>45875282</v>
      </c>
      <c r="E35">
        <v>1</v>
      </c>
      <c r="F35">
        <v>1</v>
      </c>
      <c r="G35">
        <v>1</v>
      </c>
      <c r="H35">
        <v>3</v>
      </c>
      <c r="I35" t="s">
        <v>182</v>
      </c>
      <c r="J35" t="s">
        <v>185</v>
      </c>
      <c r="K35" t="s">
        <v>183</v>
      </c>
      <c r="L35">
        <v>1302</v>
      </c>
      <c r="N35">
        <v>1003</v>
      </c>
      <c r="O35" t="s">
        <v>184</v>
      </c>
      <c r="P35" t="s">
        <v>184</v>
      </c>
      <c r="Q35">
        <v>10</v>
      </c>
      <c r="W35">
        <v>0</v>
      </c>
      <c r="X35">
        <v>-1594203120</v>
      </c>
      <c r="Y35">
        <v>100</v>
      </c>
      <c r="AA35">
        <v>146.78</v>
      </c>
      <c r="AB35">
        <v>0</v>
      </c>
      <c r="AC35">
        <v>0</v>
      </c>
      <c r="AD35">
        <v>0</v>
      </c>
      <c r="AE35">
        <v>146.78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N35">
        <v>0</v>
      </c>
      <c r="AO35">
        <v>0</v>
      </c>
      <c r="AP35">
        <v>0</v>
      </c>
      <c r="AQ35">
        <v>0</v>
      </c>
      <c r="AR35">
        <v>0</v>
      </c>
      <c r="AS35" t="s">
        <v>3</v>
      </c>
      <c r="AT35">
        <v>100</v>
      </c>
      <c r="AU35" t="s">
        <v>3</v>
      </c>
      <c r="AV35">
        <v>0</v>
      </c>
      <c r="AW35">
        <v>1</v>
      </c>
      <c r="AX35">
        <v>-1</v>
      </c>
      <c r="AY35">
        <v>0</v>
      </c>
      <c r="AZ35">
        <v>0</v>
      </c>
      <c r="BA35" t="s">
        <v>3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Y35*Source!I81</f>
        <v>96.5</v>
      </c>
      <c r="CY35">
        <f>AA35</f>
        <v>146.78</v>
      </c>
      <c r="CZ35">
        <f>AE35</f>
        <v>146.78</v>
      </c>
      <c r="DA35">
        <f>AI35</f>
        <v>1</v>
      </c>
      <c r="DB35">
        <f t="shared" si="0"/>
        <v>14678</v>
      </c>
      <c r="DC35">
        <f t="shared" si="1"/>
        <v>0</v>
      </c>
    </row>
    <row r="36" spans="1:107" x14ac:dyDescent="0.2">
      <c r="A36">
        <f>ROW(Source!A84)</f>
        <v>84</v>
      </c>
      <c r="B36">
        <v>50333811</v>
      </c>
      <c r="C36">
        <v>50338203</v>
      </c>
      <c r="D36">
        <v>45967552</v>
      </c>
      <c r="E36">
        <v>1</v>
      </c>
      <c r="F36">
        <v>1</v>
      </c>
      <c r="G36">
        <v>1</v>
      </c>
      <c r="H36">
        <v>1</v>
      </c>
      <c r="I36" t="s">
        <v>491</v>
      </c>
      <c r="J36" t="s">
        <v>3</v>
      </c>
      <c r="K36" t="s">
        <v>492</v>
      </c>
      <c r="L36">
        <v>1476</v>
      </c>
      <c r="N36">
        <v>1013</v>
      </c>
      <c r="O36" t="s">
        <v>446</v>
      </c>
      <c r="P36" t="s">
        <v>447</v>
      </c>
      <c r="Q36">
        <v>1</v>
      </c>
      <c r="W36">
        <v>0</v>
      </c>
      <c r="X36">
        <v>-980287603</v>
      </c>
      <c r="Y36">
        <v>9.92</v>
      </c>
      <c r="AA36">
        <v>0</v>
      </c>
      <c r="AB36">
        <v>0</v>
      </c>
      <c r="AC36">
        <v>0</v>
      </c>
      <c r="AD36">
        <v>7.83</v>
      </c>
      <c r="AE36">
        <v>0</v>
      </c>
      <c r="AF36">
        <v>0</v>
      </c>
      <c r="AG36">
        <v>0</v>
      </c>
      <c r="AH36">
        <v>7.83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9.92</v>
      </c>
      <c r="AU36" t="s">
        <v>3</v>
      </c>
      <c r="AV36">
        <v>1</v>
      </c>
      <c r="AW36">
        <v>2</v>
      </c>
      <c r="AX36">
        <v>50338207</v>
      </c>
      <c r="AY36">
        <v>1</v>
      </c>
      <c r="AZ36">
        <v>0</v>
      </c>
      <c r="BA36">
        <v>32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Y36*Source!I84</f>
        <v>95.728000000000009</v>
      </c>
      <c r="CY36">
        <f>AD36</f>
        <v>7.83</v>
      </c>
      <c r="CZ36">
        <f>AH36</f>
        <v>7.83</v>
      </c>
      <c r="DA36">
        <f>AL36</f>
        <v>1</v>
      </c>
      <c r="DB36">
        <f t="shared" si="0"/>
        <v>77.7</v>
      </c>
      <c r="DC36">
        <f t="shared" si="1"/>
        <v>0</v>
      </c>
    </row>
    <row r="37" spans="1:107" x14ac:dyDescent="0.2">
      <c r="A37">
        <f>ROW(Source!A84)</f>
        <v>84</v>
      </c>
      <c r="B37">
        <v>50333811</v>
      </c>
      <c r="C37">
        <v>50338203</v>
      </c>
      <c r="D37">
        <v>121548</v>
      </c>
      <c r="E37">
        <v>1</v>
      </c>
      <c r="F37">
        <v>1</v>
      </c>
      <c r="G37">
        <v>1</v>
      </c>
      <c r="H37">
        <v>1</v>
      </c>
      <c r="I37" t="s">
        <v>26</v>
      </c>
      <c r="J37" t="s">
        <v>3</v>
      </c>
      <c r="K37" t="s">
        <v>448</v>
      </c>
      <c r="L37">
        <v>608254</v>
      </c>
      <c r="N37">
        <v>1013</v>
      </c>
      <c r="O37" t="s">
        <v>449</v>
      </c>
      <c r="P37" t="s">
        <v>449</v>
      </c>
      <c r="Q37">
        <v>1</v>
      </c>
      <c r="W37">
        <v>0</v>
      </c>
      <c r="X37">
        <v>-185737400</v>
      </c>
      <c r="Y37">
        <v>0.2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3</v>
      </c>
      <c r="AT37">
        <v>0.2</v>
      </c>
      <c r="AU37" t="s">
        <v>3</v>
      </c>
      <c r="AV37">
        <v>2</v>
      </c>
      <c r="AW37">
        <v>2</v>
      </c>
      <c r="AX37">
        <v>50338208</v>
      </c>
      <c r="AY37">
        <v>1</v>
      </c>
      <c r="AZ37">
        <v>0</v>
      </c>
      <c r="BA37">
        <v>33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Y37*Source!I84</f>
        <v>1.9300000000000002</v>
      </c>
      <c r="CY37">
        <f>AD37</f>
        <v>0</v>
      </c>
      <c r="CZ37">
        <f>AH37</f>
        <v>0</v>
      </c>
      <c r="DA37">
        <f>AL37</f>
        <v>1</v>
      </c>
      <c r="DB37">
        <f t="shared" si="0"/>
        <v>0</v>
      </c>
      <c r="DC37">
        <f t="shared" si="1"/>
        <v>0</v>
      </c>
    </row>
    <row r="38" spans="1:107" x14ac:dyDescent="0.2">
      <c r="A38">
        <f>ROW(Source!A84)</f>
        <v>84</v>
      </c>
      <c r="B38">
        <v>50333811</v>
      </c>
      <c r="C38">
        <v>50338203</v>
      </c>
      <c r="D38">
        <v>45811342</v>
      </c>
      <c r="E38">
        <v>1</v>
      </c>
      <c r="F38">
        <v>1</v>
      </c>
      <c r="G38">
        <v>1</v>
      </c>
      <c r="H38">
        <v>2</v>
      </c>
      <c r="I38" t="s">
        <v>505</v>
      </c>
      <c r="J38" t="s">
        <v>506</v>
      </c>
      <c r="K38" t="s">
        <v>507</v>
      </c>
      <c r="L38">
        <v>45811227</v>
      </c>
      <c r="N38">
        <v>1013</v>
      </c>
      <c r="O38" t="s">
        <v>453</v>
      </c>
      <c r="P38" t="s">
        <v>453</v>
      </c>
      <c r="Q38">
        <v>1</v>
      </c>
      <c r="W38">
        <v>0</v>
      </c>
      <c r="X38">
        <v>-1570605523</v>
      </c>
      <c r="Y38">
        <v>0.2</v>
      </c>
      <c r="AA38">
        <v>0</v>
      </c>
      <c r="AB38">
        <v>134.41</v>
      </c>
      <c r="AC38">
        <v>13.26</v>
      </c>
      <c r="AD38">
        <v>0</v>
      </c>
      <c r="AE38">
        <v>0</v>
      </c>
      <c r="AF38">
        <v>134.41</v>
      </c>
      <c r="AG38">
        <v>13.26</v>
      </c>
      <c r="AH38">
        <v>0</v>
      </c>
      <c r="AI38">
        <v>1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0.2</v>
      </c>
      <c r="AU38" t="s">
        <v>3</v>
      </c>
      <c r="AV38">
        <v>0</v>
      </c>
      <c r="AW38">
        <v>2</v>
      </c>
      <c r="AX38">
        <v>50338209</v>
      </c>
      <c r="AY38">
        <v>1</v>
      </c>
      <c r="AZ38">
        <v>0</v>
      </c>
      <c r="BA38">
        <v>34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Y38*Source!I84</f>
        <v>1.9300000000000002</v>
      </c>
      <c r="CY38">
        <f>AB38</f>
        <v>134.41</v>
      </c>
      <c r="CZ38">
        <f>AF38</f>
        <v>134.41</v>
      </c>
      <c r="DA38">
        <f>AJ38</f>
        <v>1</v>
      </c>
      <c r="DB38">
        <f t="shared" si="0"/>
        <v>26.9</v>
      </c>
      <c r="DC38">
        <f t="shared" si="1"/>
        <v>2.7</v>
      </c>
    </row>
    <row r="39" spans="1:107" x14ac:dyDescent="0.2">
      <c r="A39">
        <f>ROW(Source!A84)</f>
        <v>84</v>
      </c>
      <c r="B39">
        <v>50333811</v>
      </c>
      <c r="C39">
        <v>50338203</v>
      </c>
      <c r="D39">
        <v>45811439</v>
      </c>
      <c r="E39">
        <v>1</v>
      </c>
      <c r="F39">
        <v>1</v>
      </c>
      <c r="G39">
        <v>1</v>
      </c>
      <c r="H39">
        <v>2</v>
      </c>
      <c r="I39" t="s">
        <v>508</v>
      </c>
      <c r="J39" t="s">
        <v>509</v>
      </c>
      <c r="K39" t="s">
        <v>510</v>
      </c>
      <c r="L39">
        <v>45811227</v>
      </c>
      <c r="N39">
        <v>1013</v>
      </c>
      <c r="O39" t="s">
        <v>453</v>
      </c>
      <c r="P39" t="s">
        <v>453</v>
      </c>
      <c r="Q39">
        <v>1</v>
      </c>
      <c r="W39">
        <v>0</v>
      </c>
      <c r="X39">
        <v>368143181</v>
      </c>
      <c r="Y39">
        <v>2.4</v>
      </c>
      <c r="AA39">
        <v>0</v>
      </c>
      <c r="AB39">
        <v>2.37</v>
      </c>
      <c r="AC39">
        <v>0</v>
      </c>
      <c r="AD39">
        <v>0</v>
      </c>
      <c r="AE39">
        <v>0</v>
      </c>
      <c r="AF39">
        <v>2.37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2.4</v>
      </c>
      <c r="AU39" t="s">
        <v>3</v>
      </c>
      <c r="AV39">
        <v>0</v>
      </c>
      <c r="AW39">
        <v>2</v>
      </c>
      <c r="AX39">
        <v>50338210</v>
      </c>
      <c r="AY39">
        <v>1</v>
      </c>
      <c r="AZ39">
        <v>0</v>
      </c>
      <c r="BA39">
        <v>35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Y39*Source!I84</f>
        <v>23.16</v>
      </c>
      <c r="CY39">
        <f>AB39</f>
        <v>2.37</v>
      </c>
      <c r="CZ39">
        <f>AF39</f>
        <v>2.37</v>
      </c>
      <c r="DA39">
        <f>AJ39</f>
        <v>1</v>
      </c>
      <c r="DB39">
        <f t="shared" si="0"/>
        <v>5.7</v>
      </c>
      <c r="DC39">
        <f t="shared" si="1"/>
        <v>0</v>
      </c>
    </row>
    <row r="40" spans="1:107" x14ac:dyDescent="0.2">
      <c r="A40">
        <f>ROW(Source!A84)</f>
        <v>84</v>
      </c>
      <c r="B40">
        <v>50333811</v>
      </c>
      <c r="C40">
        <v>50338203</v>
      </c>
      <c r="D40">
        <v>45811451</v>
      </c>
      <c r="E40">
        <v>1</v>
      </c>
      <c r="F40">
        <v>1</v>
      </c>
      <c r="G40">
        <v>1</v>
      </c>
      <c r="H40">
        <v>2</v>
      </c>
      <c r="I40" t="s">
        <v>511</v>
      </c>
      <c r="J40" t="s">
        <v>512</v>
      </c>
      <c r="K40" t="s">
        <v>513</v>
      </c>
      <c r="L40">
        <v>45811227</v>
      </c>
      <c r="N40">
        <v>1013</v>
      </c>
      <c r="O40" t="s">
        <v>453</v>
      </c>
      <c r="P40" t="s">
        <v>453</v>
      </c>
      <c r="Q40">
        <v>1</v>
      </c>
      <c r="W40">
        <v>0</v>
      </c>
      <c r="X40">
        <v>405096527</v>
      </c>
      <c r="Y40">
        <v>2.4</v>
      </c>
      <c r="AA40">
        <v>0</v>
      </c>
      <c r="AB40">
        <v>3.28</v>
      </c>
      <c r="AC40">
        <v>0</v>
      </c>
      <c r="AD40">
        <v>0</v>
      </c>
      <c r="AE40">
        <v>0</v>
      </c>
      <c r="AF40">
        <v>3.28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2.4</v>
      </c>
      <c r="AU40" t="s">
        <v>3</v>
      </c>
      <c r="AV40">
        <v>0</v>
      </c>
      <c r="AW40">
        <v>2</v>
      </c>
      <c r="AX40">
        <v>50338211</v>
      </c>
      <c r="AY40">
        <v>1</v>
      </c>
      <c r="AZ40">
        <v>0</v>
      </c>
      <c r="BA40">
        <v>36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Y40*Source!I84</f>
        <v>23.16</v>
      </c>
      <c r="CY40">
        <f>AB40</f>
        <v>3.28</v>
      </c>
      <c r="CZ40">
        <f>AF40</f>
        <v>3.28</v>
      </c>
      <c r="DA40">
        <f>AJ40</f>
        <v>1</v>
      </c>
      <c r="DB40">
        <f t="shared" si="0"/>
        <v>7.9</v>
      </c>
      <c r="DC40">
        <f t="shared" si="1"/>
        <v>0</v>
      </c>
    </row>
    <row r="41" spans="1:107" x14ac:dyDescent="0.2">
      <c r="A41">
        <f>ROW(Source!A84)</f>
        <v>84</v>
      </c>
      <c r="B41">
        <v>50333811</v>
      </c>
      <c r="C41">
        <v>50338203</v>
      </c>
      <c r="D41">
        <v>45813321</v>
      </c>
      <c r="E41">
        <v>1</v>
      </c>
      <c r="F41">
        <v>1</v>
      </c>
      <c r="G41">
        <v>1</v>
      </c>
      <c r="H41">
        <v>2</v>
      </c>
      <c r="I41" t="s">
        <v>454</v>
      </c>
      <c r="J41" t="s">
        <v>455</v>
      </c>
      <c r="K41" t="s">
        <v>456</v>
      </c>
      <c r="L41">
        <v>45811227</v>
      </c>
      <c r="N41">
        <v>1013</v>
      </c>
      <c r="O41" t="s">
        <v>453</v>
      </c>
      <c r="P41" t="s">
        <v>453</v>
      </c>
      <c r="Q41">
        <v>1</v>
      </c>
      <c r="W41">
        <v>0</v>
      </c>
      <c r="X41">
        <v>771999048</v>
      </c>
      <c r="Y41">
        <v>0.2</v>
      </c>
      <c r="AA41">
        <v>0</v>
      </c>
      <c r="AB41">
        <v>86.55</v>
      </c>
      <c r="AC41">
        <v>0</v>
      </c>
      <c r="AD41">
        <v>0</v>
      </c>
      <c r="AE41">
        <v>0</v>
      </c>
      <c r="AF41">
        <v>86.55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0.2</v>
      </c>
      <c r="AU41" t="s">
        <v>3</v>
      </c>
      <c r="AV41">
        <v>0</v>
      </c>
      <c r="AW41">
        <v>2</v>
      </c>
      <c r="AX41">
        <v>50338212</v>
      </c>
      <c r="AY41">
        <v>1</v>
      </c>
      <c r="AZ41">
        <v>0</v>
      </c>
      <c r="BA41">
        <v>37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Y41*Source!I84</f>
        <v>1.9300000000000002</v>
      </c>
      <c r="CY41">
        <f>AB41</f>
        <v>86.55</v>
      </c>
      <c r="CZ41">
        <f>AF41</f>
        <v>86.55</v>
      </c>
      <c r="DA41">
        <f>AJ41</f>
        <v>1</v>
      </c>
      <c r="DB41">
        <f t="shared" si="0"/>
        <v>17.3</v>
      </c>
      <c r="DC41">
        <f t="shared" si="1"/>
        <v>0</v>
      </c>
    </row>
    <row r="42" spans="1:107" x14ac:dyDescent="0.2">
      <c r="A42">
        <f>ROW(Source!A84)</f>
        <v>84</v>
      </c>
      <c r="B42">
        <v>50333811</v>
      </c>
      <c r="C42">
        <v>50338203</v>
      </c>
      <c r="D42">
        <v>45817288</v>
      </c>
      <c r="E42">
        <v>1</v>
      </c>
      <c r="F42">
        <v>1</v>
      </c>
      <c r="G42">
        <v>1</v>
      </c>
      <c r="H42">
        <v>3</v>
      </c>
      <c r="I42" t="s">
        <v>514</v>
      </c>
      <c r="J42" t="s">
        <v>515</v>
      </c>
      <c r="K42" t="s">
        <v>516</v>
      </c>
      <c r="L42">
        <v>1308</v>
      </c>
      <c r="N42">
        <v>1003</v>
      </c>
      <c r="O42" t="s">
        <v>291</v>
      </c>
      <c r="P42" t="s">
        <v>291</v>
      </c>
      <c r="Q42">
        <v>100</v>
      </c>
      <c r="W42">
        <v>0</v>
      </c>
      <c r="X42">
        <v>128692859</v>
      </c>
      <c r="Y42">
        <v>9.5999999999999992E-3</v>
      </c>
      <c r="AA42">
        <v>111.13</v>
      </c>
      <c r="AB42">
        <v>0</v>
      </c>
      <c r="AC42">
        <v>0</v>
      </c>
      <c r="AD42">
        <v>0</v>
      </c>
      <c r="AE42">
        <v>111.13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0</v>
      </c>
      <c r="AQ42">
        <v>0</v>
      </c>
      <c r="AR42">
        <v>0</v>
      </c>
      <c r="AS42" t="s">
        <v>3</v>
      </c>
      <c r="AT42">
        <v>9.5999999999999992E-3</v>
      </c>
      <c r="AU42" t="s">
        <v>3</v>
      </c>
      <c r="AV42">
        <v>0</v>
      </c>
      <c r="AW42">
        <v>2</v>
      </c>
      <c r="AX42">
        <v>50338213</v>
      </c>
      <c r="AY42">
        <v>1</v>
      </c>
      <c r="AZ42">
        <v>0</v>
      </c>
      <c r="BA42">
        <v>38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Y42*Source!I84</f>
        <v>9.264E-2</v>
      </c>
      <c r="CY42">
        <f>AA42</f>
        <v>111.13</v>
      </c>
      <c r="CZ42">
        <f>AE42</f>
        <v>111.13</v>
      </c>
      <c r="DA42">
        <f>AI42</f>
        <v>1</v>
      </c>
      <c r="DB42">
        <f t="shared" si="0"/>
        <v>1.1000000000000001</v>
      </c>
      <c r="DC42">
        <f t="shared" si="1"/>
        <v>0</v>
      </c>
    </row>
    <row r="43" spans="1:107" x14ac:dyDescent="0.2">
      <c r="A43">
        <f>ROW(Source!A84)</f>
        <v>84</v>
      </c>
      <c r="B43">
        <v>50333811</v>
      </c>
      <c r="C43">
        <v>50338203</v>
      </c>
      <c r="D43">
        <v>45830907</v>
      </c>
      <c r="E43">
        <v>1</v>
      </c>
      <c r="F43">
        <v>1</v>
      </c>
      <c r="G43">
        <v>1</v>
      </c>
      <c r="H43">
        <v>3</v>
      </c>
      <c r="I43" t="s">
        <v>517</v>
      </c>
      <c r="J43" t="s">
        <v>518</v>
      </c>
      <c r="K43" t="s">
        <v>519</v>
      </c>
      <c r="L43">
        <v>1348</v>
      </c>
      <c r="N43">
        <v>1009</v>
      </c>
      <c r="O43" t="s">
        <v>240</v>
      </c>
      <c r="P43" t="s">
        <v>240</v>
      </c>
      <c r="Q43">
        <v>1000</v>
      </c>
      <c r="W43">
        <v>0</v>
      </c>
      <c r="X43">
        <v>2121889765</v>
      </c>
      <c r="Y43">
        <v>6.0000000000000002E-5</v>
      </c>
      <c r="AA43">
        <v>7507.32</v>
      </c>
      <c r="AB43">
        <v>0</v>
      </c>
      <c r="AC43">
        <v>0</v>
      </c>
      <c r="AD43">
        <v>0</v>
      </c>
      <c r="AE43">
        <v>7507.32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0</v>
      </c>
      <c r="AQ43">
        <v>0</v>
      </c>
      <c r="AR43">
        <v>0</v>
      </c>
      <c r="AS43" t="s">
        <v>3</v>
      </c>
      <c r="AT43">
        <v>6.0000000000000002E-5</v>
      </c>
      <c r="AU43" t="s">
        <v>3</v>
      </c>
      <c r="AV43">
        <v>0</v>
      </c>
      <c r="AW43">
        <v>2</v>
      </c>
      <c r="AX43">
        <v>50338214</v>
      </c>
      <c r="AY43">
        <v>1</v>
      </c>
      <c r="AZ43">
        <v>0</v>
      </c>
      <c r="BA43">
        <v>39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Y43*Source!I84</f>
        <v>5.7900000000000009E-4</v>
      </c>
      <c r="CY43">
        <f>AA43</f>
        <v>7507.32</v>
      </c>
      <c r="CZ43">
        <f>AE43</f>
        <v>7507.32</v>
      </c>
      <c r="DA43">
        <f>AI43</f>
        <v>1</v>
      </c>
      <c r="DB43">
        <f t="shared" si="0"/>
        <v>0.5</v>
      </c>
      <c r="DC43">
        <f t="shared" si="1"/>
        <v>0</v>
      </c>
    </row>
    <row r="44" spans="1:107" x14ac:dyDescent="0.2">
      <c r="A44">
        <f>ROW(Source!A84)</f>
        <v>84</v>
      </c>
      <c r="B44">
        <v>50333811</v>
      </c>
      <c r="C44">
        <v>50338203</v>
      </c>
      <c r="D44">
        <v>45870134</v>
      </c>
      <c r="E44">
        <v>1</v>
      </c>
      <c r="F44">
        <v>1</v>
      </c>
      <c r="G44">
        <v>1</v>
      </c>
      <c r="H44">
        <v>3</v>
      </c>
      <c r="I44" t="s">
        <v>191</v>
      </c>
      <c r="J44" t="s">
        <v>193</v>
      </c>
      <c r="K44" t="s">
        <v>192</v>
      </c>
      <c r="L44">
        <v>1477</v>
      </c>
      <c r="N44">
        <v>1013</v>
      </c>
      <c r="O44" t="s">
        <v>110</v>
      </c>
      <c r="P44" t="s">
        <v>112</v>
      </c>
      <c r="Q44">
        <v>1</v>
      </c>
      <c r="W44">
        <v>0</v>
      </c>
      <c r="X44">
        <v>-560388058</v>
      </c>
      <c r="Y44">
        <v>0.10199999999999999</v>
      </c>
      <c r="AA44">
        <v>25445.88</v>
      </c>
      <c r="AB44">
        <v>0</v>
      </c>
      <c r="AC44">
        <v>0</v>
      </c>
      <c r="AD44">
        <v>0</v>
      </c>
      <c r="AE44">
        <v>25445.88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N44">
        <v>0</v>
      </c>
      <c r="AO44">
        <v>0</v>
      </c>
      <c r="AP44">
        <v>0</v>
      </c>
      <c r="AQ44">
        <v>0</v>
      </c>
      <c r="AR44">
        <v>0</v>
      </c>
      <c r="AS44" t="s">
        <v>3</v>
      </c>
      <c r="AT44">
        <v>0.10199999999999999</v>
      </c>
      <c r="AU44" t="s">
        <v>3</v>
      </c>
      <c r="AV44">
        <v>0</v>
      </c>
      <c r="AW44">
        <v>1</v>
      </c>
      <c r="AX44">
        <v>-1</v>
      </c>
      <c r="AY44">
        <v>0</v>
      </c>
      <c r="AZ44">
        <v>0</v>
      </c>
      <c r="BA44" t="s">
        <v>3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Y44*Source!I84</f>
        <v>0.98429999999999995</v>
      </c>
      <c r="CY44">
        <f>AA44</f>
        <v>25445.88</v>
      </c>
      <c r="CZ44">
        <f>AE44</f>
        <v>25445.88</v>
      </c>
      <c r="DA44">
        <f>AI44</f>
        <v>1</v>
      </c>
      <c r="DB44">
        <f t="shared" si="0"/>
        <v>2595.5</v>
      </c>
      <c r="DC44">
        <f t="shared" si="1"/>
        <v>0</v>
      </c>
    </row>
    <row r="45" spans="1:107" x14ac:dyDescent="0.2">
      <c r="A45">
        <f>ROW(Source!A84)</f>
        <v>84</v>
      </c>
      <c r="B45">
        <v>50333811</v>
      </c>
      <c r="C45">
        <v>50338203</v>
      </c>
      <c r="D45">
        <v>45873561</v>
      </c>
      <c r="E45">
        <v>1</v>
      </c>
      <c r="F45">
        <v>1</v>
      </c>
      <c r="G45">
        <v>1</v>
      </c>
      <c r="H45">
        <v>3</v>
      </c>
      <c r="I45" t="s">
        <v>520</v>
      </c>
      <c r="J45" t="s">
        <v>521</v>
      </c>
      <c r="K45" t="s">
        <v>522</v>
      </c>
      <c r="L45">
        <v>1346</v>
      </c>
      <c r="N45">
        <v>1009</v>
      </c>
      <c r="O45" t="s">
        <v>471</v>
      </c>
      <c r="P45" t="s">
        <v>471</v>
      </c>
      <c r="Q45">
        <v>1</v>
      </c>
      <c r="W45">
        <v>0</v>
      </c>
      <c r="X45">
        <v>76076734</v>
      </c>
      <c r="Y45">
        <v>0.5</v>
      </c>
      <c r="AA45">
        <v>63.01</v>
      </c>
      <c r="AB45">
        <v>0</v>
      </c>
      <c r="AC45">
        <v>0</v>
      </c>
      <c r="AD45">
        <v>0</v>
      </c>
      <c r="AE45">
        <v>63.01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3</v>
      </c>
      <c r="AT45">
        <v>0.5</v>
      </c>
      <c r="AU45" t="s">
        <v>3</v>
      </c>
      <c r="AV45">
        <v>0</v>
      </c>
      <c r="AW45">
        <v>2</v>
      </c>
      <c r="AX45">
        <v>50338215</v>
      </c>
      <c r="AY45">
        <v>1</v>
      </c>
      <c r="AZ45">
        <v>0</v>
      </c>
      <c r="BA45">
        <v>40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Y45*Source!I84</f>
        <v>4.8250000000000002</v>
      </c>
      <c r="CY45">
        <f>AA45</f>
        <v>63.01</v>
      </c>
      <c r="CZ45">
        <f>AE45</f>
        <v>63.01</v>
      </c>
      <c r="DA45">
        <f>AI45</f>
        <v>1</v>
      </c>
      <c r="DB45">
        <f t="shared" si="0"/>
        <v>31.5</v>
      </c>
      <c r="DC45">
        <f t="shared" si="1"/>
        <v>0</v>
      </c>
    </row>
    <row r="46" spans="1:107" x14ac:dyDescent="0.2">
      <c r="A46">
        <f>ROW(Source!A84)</f>
        <v>84</v>
      </c>
      <c r="B46">
        <v>50333811</v>
      </c>
      <c r="C46">
        <v>50338203</v>
      </c>
      <c r="D46">
        <v>45967299</v>
      </c>
      <c r="E46">
        <v>1</v>
      </c>
      <c r="F46">
        <v>1</v>
      </c>
      <c r="G46">
        <v>1</v>
      </c>
      <c r="H46">
        <v>3</v>
      </c>
      <c r="I46" t="s">
        <v>493</v>
      </c>
      <c r="J46" t="s">
        <v>494</v>
      </c>
      <c r="K46" t="s">
        <v>495</v>
      </c>
      <c r="L46">
        <v>1344</v>
      </c>
      <c r="N46">
        <v>1008</v>
      </c>
      <c r="O46" t="s">
        <v>496</v>
      </c>
      <c r="P46" t="s">
        <v>496</v>
      </c>
      <c r="Q46">
        <v>1</v>
      </c>
      <c r="W46">
        <v>0</v>
      </c>
      <c r="X46">
        <v>-1363992221</v>
      </c>
      <c r="Y46">
        <v>1.55</v>
      </c>
      <c r="AA46">
        <v>1</v>
      </c>
      <c r="AB46">
        <v>0</v>
      </c>
      <c r="AC46">
        <v>0</v>
      </c>
      <c r="AD46">
        <v>0</v>
      </c>
      <c r="AE46">
        <v>1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3</v>
      </c>
      <c r="AT46">
        <v>1.55</v>
      </c>
      <c r="AU46" t="s">
        <v>3</v>
      </c>
      <c r="AV46">
        <v>0</v>
      </c>
      <c r="AW46">
        <v>2</v>
      </c>
      <c r="AX46">
        <v>50338216</v>
      </c>
      <c r="AY46">
        <v>1</v>
      </c>
      <c r="AZ46">
        <v>0</v>
      </c>
      <c r="BA46">
        <v>41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Y46*Source!I84</f>
        <v>14.957500000000001</v>
      </c>
      <c r="CY46">
        <f>AA46</f>
        <v>1</v>
      </c>
      <c r="CZ46">
        <f>AE46</f>
        <v>1</v>
      </c>
      <c r="DA46">
        <f>AI46</f>
        <v>1</v>
      </c>
      <c r="DB46">
        <f t="shared" si="0"/>
        <v>1.6</v>
      </c>
      <c r="DC46">
        <f t="shared" si="1"/>
        <v>0</v>
      </c>
    </row>
    <row r="47" spans="1:107" x14ac:dyDescent="0.2">
      <c r="A47">
        <f>ROW(Source!A86)</f>
        <v>86</v>
      </c>
      <c r="B47">
        <v>50333811</v>
      </c>
      <c r="C47">
        <v>50336798</v>
      </c>
      <c r="D47">
        <v>45986760</v>
      </c>
      <c r="E47">
        <v>1</v>
      </c>
      <c r="F47">
        <v>1</v>
      </c>
      <c r="G47">
        <v>1</v>
      </c>
      <c r="H47">
        <v>1</v>
      </c>
      <c r="I47" t="s">
        <v>523</v>
      </c>
      <c r="J47" t="s">
        <v>3</v>
      </c>
      <c r="K47" t="s">
        <v>524</v>
      </c>
      <c r="L47">
        <v>1476</v>
      </c>
      <c r="N47">
        <v>1013</v>
      </c>
      <c r="O47" t="s">
        <v>446</v>
      </c>
      <c r="P47" t="s">
        <v>447</v>
      </c>
      <c r="Q47">
        <v>1</v>
      </c>
      <c r="W47">
        <v>0</v>
      </c>
      <c r="X47">
        <v>-1390070293</v>
      </c>
      <c r="Y47">
        <v>6.8999999999999995</v>
      </c>
      <c r="AA47">
        <v>0</v>
      </c>
      <c r="AB47">
        <v>0</v>
      </c>
      <c r="AC47">
        <v>0</v>
      </c>
      <c r="AD47">
        <v>8.18</v>
      </c>
      <c r="AE47">
        <v>0</v>
      </c>
      <c r="AF47">
        <v>0</v>
      </c>
      <c r="AG47">
        <v>0</v>
      </c>
      <c r="AH47">
        <v>8.18</v>
      </c>
      <c r="AI47">
        <v>1</v>
      </c>
      <c r="AJ47">
        <v>1</v>
      </c>
      <c r="AK47">
        <v>1</v>
      </c>
      <c r="AL47">
        <v>1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23</v>
      </c>
      <c r="AU47" t="s">
        <v>199</v>
      </c>
      <c r="AV47">
        <v>1</v>
      </c>
      <c r="AW47">
        <v>2</v>
      </c>
      <c r="AX47">
        <v>50336806</v>
      </c>
      <c r="AY47">
        <v>1</v>
      </c>
      <c r="AZ47">
        <v>0</v>
      </c>
      <c r="BA47">
        <v>42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Y47*Source!I86</f>
        <v>6.6584999999999992</v>
      </c>
      <c r="CY47">
        <f>AD47</f>
        <v>8.18</v>
      </c>
      <c r="CZ47">
        <f>AH47</f>
        <v>8.18</v>
      </c>
      <c r="DA47">
        <f>AL47</f>
        <v>1</v>
      </c>
      <c r="DB47">
        <f>ROUND((ROUND(AT47*CZ47,2)*0.3),1)</f>
        <v>56.4</v>
      </c>
      <c r="DC47">
        <f>ROUND((ROUND(AT47*AG47,2)*0.3),1)</f>
        <v>0</v>
      </c>
    </row>
    <row r="48" spans="1:107" x14ac:dyDescent="0.2">
      <c r="A48">
        <f>ROW(Source!A86)</f>
        <v>86</v>
      </c>
      <c r="B48">
        <v>50333811</v>
      </c>
      <c r="C48">
        <v>50336798</v>
      </c>
      <c r="D48">
        <v>121548</v>
      </c>
      <c r="E48">
        <v>1</v>
      </c>
      <c r="F48">
        <v>1</v>
      </c>
      <c r="G48">
        <v>1</v>
      </c>
      <c r="H48">
        <v>1</v>
      </c>
      <c r="I48" t="s">
        <v>26</v>
      </c>
      <c r="J48" t="s">
        <v>3</v>
      </c>
      <c r="K48" t="s">
        <v>448</v>
      </c>
      <c r="L48">
        <v>608254</v>
      </c>
      <c r="N48">
        <v>1013</v>
      </c>
      <c r="O48" t="s">
        <v>449</v>
      </c>
      <c r="P48" t="s">
        <v>449</v>
      </c>
      <c r="Q48">
        <v>1</v>
      </c>
      <c r="W48">
        <v>0</v>
      </c>
      <c r="X48">
        <v>-185737400</v>
      </c>
      <c r="Y48">
        <v>2.7119999999999997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9.0399999999999991</v>
      </c>
      <c r="AU48" t="s">
        <v>199</v>
      </c>
      <c r="AV48">
        <v>2</v>
      </c>
      <c r="AW48">
        <v>2</v>
      </c>
      <c r="AX48">
        <v>50336807</v>
      </c>
      <c r="AY48">
        <v>1</v>
      </c>
      <c r="AZ48">
        <v>0</v>
      </c>
      <c r="BA48">
        <v>43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Y48*Source!I86</f>
        <v>2.6170799999999996</v>
      </c>
      <c r="CY48">
        <f>AD48</f>
        <v>0</v>
      </c>
      <c r="CZ48">
        <f>AH48</f>
        <v>0</v>
      </c>
      <c r="DA48">
        <f>AL48</f>
        <v>1</v>
      </c>
      <c r="DB48">
        <f>ROUND((ROUND(AT48*CZ48,2)*0.3),1)</f>
        <v>0</v>
      </c>
      <c r="DC48">
        <f>ROUND((ROUND(AT48*AG48,2)*0.3),1)</f>
        <v>0</v>
      </c>
    </row>
    <row r="49" spans="1:107" x14ac:dyDescent="0.2">
      <c r="A49">
        <f>ROW(Source!A86)</f>
        <v>86</v>
      </c>
      <c r="B49">
        <v>50333811</v>
      </c>
      <c r="C49">
        <v>50336798</v>
      </c>
      <c r="D49">
        <v>45812394</v>
      </c>
      <c r="E49">
        <v>1</v>
      </c>
      <c r="F49">
        <v>1</v>
      </c>
      <c r="G49">
        <v>1</v>
      </c>
      <c r="H49">
        <v>2</v>
      </c>
      <c r="I49" t="s">
        <v>525</v>
      </c>
      <c r="J49" t="s">
        <v>526</v>
      </c>
      <c r="K49" t="s">
        <v>527</v>
      </c>
      <c r="L49">
        <v>45811227</v>
      </c>
      <c r="N49">
        <v>1013</v>
      </c>
      <c r="O49" t="s">
        <v>453</v>
      </c>
      <c r="P49" t="s">
        <v>453</v>
      </c>
      <c r="Q49">
        <v>1</v>
      </c>
      <c r="W49">
        <v>0</v>
      </c>
      <c r="X49">
        <v>-1442321982</v>
      </c>
      <c r="Y49">
        <v>1.3919999999999999</v>
      </c>
      <c r="AA49">
        <v>0</v>
      </c>
      <c r="AB49">
        <v>110.64</v>
      </c>
      <c r="AC49">
        <v>11.38</v>
      </c>
      <c r="AD49">
        <v>0</v>
      </c>
      <c r="AE49">
        <v>0</v>
      </c>
      <c r="AF49">
        <v>110.64</v>
      </c>
      <c r="AG49">
        <v>11.38</v>
      </c>
      <c r="AH49">
        <v>0</v>
      </c>
      <c r="AI49">
        <v>1</v>
      </c>
      <c r="AJ49">
        <v>1</v>
      </c>
      <c r="AK49">
        <v>1</v>
      </c>
      <c r="AL49">
        <v>1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4.6399999999999997</v>
      </c>
      <c r="AU49" t="s">
        <v>199</v>
      </c>
      <c r="AV49">
        <v>0</v>
      </c>
      <c r="AW49">
        <v>2</v>
      </c>
      <c r="AX49">
        <v>50336808</v>
      </c>
      <c r="AY49">
        <v>1</v>
      </c>
      <c r="AZ49">
        <v>0</v>
      </c>
      <c r="BA49">
        <v>44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Y49*Source!I86</f>
        <v>1.3432799999999998</v>
      </c>
      <c r="CY49">
        <f>AB49</f>
        <v>110.64</v>
      </c>
      <c r="CZ49">
        <f>AF49</f>
        <v>110.64</v>
      </c>
      <c r="DA49">
        <f>AJ49</f>
        <v>1</v>
      </c>
      <c r="DB49">
        <f>ROUND((ROUND(AT49*CZ49,2)*0.3),1)</f>
        <v>154</v>
      </c>
      <c r="DC49">
        <f>ROUND((ROUND(AT49*AG49,2)*0.3),1)</f>
        <v>15.8</v>
      </c>
    </row>
    <row r="50" spans="1:107" x14ac:dyDescent="0.2">
      <c r="A50">
        <f>ROW(Source!A86)</f>
        <v>86</v>
      </c>
      <c r="B50">
        <v>50333811</v>
      </c>
      <c r="C50">
        <v>50336798</v>
      </c>
      <c r="D50">
        <v>45812399</v>
      </c>
      <c r="E50">
        <v>1</v>
      </c>
      <c r="F50">
        <v>1</v>
      </c>
      <c r="G50">
        <v>1</v>
      </c>
      <c r="H50">
        <v>2</v>
      </c>
      <c r="I50" t="s">
        <v>528</v>
      </c>
      <c r="J50" t="s">
        <v>529</v>
      </c>
      <c r="K50" t="s">
        <v>530</v>
      </c>
      <c r="L50">
        <v>45811227</v>
      </c>
      <c r="N50">
        <v>1013</v>
      </c>
      <c r="O50" t="s">
        <v>453</v>
      </c>
      <c r="P50" t="s">
        <v>453</v>
      </c>
      <c r="Q50">
        <v>1</v>
      </c>
      <c r="W50">
        <v>0</v>
      </c>
      <c r="X50">
        <v>2122198423</v>
      </c>
      <c r="Y50">
        <v>1.3919999999999999</v>
      </c>
      <c r="AA50">
        <v>0</v>
      </c>
      <c r="AB50">
        <v>58.03</v>
      </c>
      <c r="AC50">
        <v>0</v>
      </c>
      <c r="AD50">
        <v>0</v>
      </c>
      <c r="AE50">
        <v>0</v>
      </c>
      <c r="AF50">
        <v>58.03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4.6399999999999997</v>
      </c>
      <c r="AU50" t="s">
        <v>199</v>
      </c>
      <c r="AV50">
        <v>0</v>
      </c>
      <c r="AW50">
        <v>2</v>
      </c>
      <c r="AX50">
        <v>50336809</v>
      </c>
      <c r="AY50">
        <v>1</v>
      </c>
      <c r="AZ50">
        <v>0</v>
      </c>
      <c r="BA50">
        <v>45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Y50*Source!I86</f>
        <v>1.3432799999999998</v>
      </c>
      <c r="CY50">
        <f>AB50</f>
        <v>58.03</v>
      </c>
      <c r="CZ50">
        <f>AF50</f>
        <v>58.03</v>
      </c>
      <c r="DA50">
        <f>AJ50</f>
        <v>1</v>
      </c>
      <c r="DB50">
        <f>ROUND((ROUND(AT50*CZ50,2)*0.3),1)</f>
        <v>80.8</v>
      </c>
      <c r="DC50">
        <f>ROUND((ROUND(AT50*AG50,2)*0.3),1)</f>
        <v>0</v>
      </c>
    </row>
    <row r="51" spans="1:107" x14ac:dyDescent="0.2">
      <c r="A51">
        <f>ROW(Source!A86)</f>
        <v>86</v>
      </c>
      <c r="B51">
        <v>50333811</v>
      </c>
      <c r="C51">
        <v>50336798</v>
      </c>
      <c r="D51">
        <v>45812403</v>
      </c>
      <c r="E51">
        <v>1</v>
      </c>
      <c r="F51">
        <v>1</v>
      </c>
      <c r="G51">
        <v>1</v>
      </c>
      <c r="H51">
        <v>2</v>
      </c>
      <c r="I51" t="s">
        <v>531</v>
      </c>
      <c r="J51" t="s">
        <v>532</v>
      </c>
      <c r="K51" t="s">
        <v>533</v>
      </c>
      <c r="L51">
        <v>45811227</v>
      </c>
      <c r="N51">
        <v>1013</v>
      </c>
      <c r="O51" t="s">
        <v>453</v>
      </c>
      <c r="P51" t="s">
        <v>453</v>
      </c>
      <c r="Q51">
        <v>1</v>
      </c>
      <c r="W51">
        <v>0</v>
      </c>
      <c r="X51">
        <v>-944939760</v>
      </c>
      <c r="Y51">
        <v>1.32</v>
      </c>
      <c r="AA51">
        <v>0</v>
      </c>
      <c r="AB51">
        <v>332.07</v>
      </c>
      <c r="AC51">
        <v>13.26</v>
      </c>
      <c r="AD51">
        <v>0</v>
      </c>
      <c r="AE51">
        <v>0</v>
      </c>
      <c r="AF51">
        <v>332.07</v>
      </c>
      <c r="AG51">
        <v>13.26</v>
      </c>
      <c r="AH51">
        <v>0</v>
      </c>
      <c r="AI51">
        <v>1</v>
      </c>
      <c r="AJ51">
        <v>1</v>
      </c>
      <c r="AK51">
        <v>1</v>
      </c>
      <c r="AL51">
        <v>1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4.4000000000000004</v>
      </c>
      <c r="AU51" t="s">
        <v>199</v>
      </c>
      <c r="AV51">
        <v>0</v>
      </c>
      <c r="AW51">
        <v>2</v>
      </c>
      <c r="AX51">
        <v>50336810</v>
      </c>
      <c r="AY51">
        <v>1</v>
      </c>
      <c r="AZ51">
        <v>0</v>
      </c>
      <c r="BA51">
        <v>46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Y51*Source!I86</f>
        <v>1.2738</v>
      </c>
      <c r="CY51">
        <f>AB51</f>
        <v>332.07</v>
      </c>
      <c r="CZ51">
        <f>AF51</f>
        <v>332.07</v>
      </c>
      <c r="DA51">
        <f>AJ51</f>
        <v>1</v>
      </c>
      <c r="DB51">
        <f>ROUND((ROUND(AT51*CZ51,2)*0.3),1)</f>
        <v>438.3</v>
      </c>
      <c r="DC51">
        <f>ROUND((ROUND(AT51*AG51,2)*0.3),1)</f>
        <v>17.5</v>
      </c>
    </row>
    <row r="52" spans="1:107" x14ac:dyDescent="0.2">
      <c r="A52">
        <f>ROW(Source!A86)</f>
        <v>86</v>
      </c>
      <c r="B52">
        <v>50333811</v>
      </c>
      <c r="C52">
        <v>50336798</v>
      </c>
      <c r="D52">
        <v>45876841</v>
      </c>
      <c r="E52">
        <v>1</v>
      </c>
      <c r="F52">
        <v>1</v>
      </c>
      <c r="G52">
        <v>1</v>
      </c>
      <c r="H52">
        <v>3</v>
      </c>
      <c r="I52" t="s">
        <v>203</v>
      </c>
      <c r="J52" t="s">
        <v>205</v>
      </c>
      <c r="K52" t="s">
        <v>204</v>
      </c>
      <c r="L52">
        <v>1301</v>
      </c>
      <c r="N52">
        <v>1003</v>
      </c>
      <c r="O52" t="s">
        <v>179</v>
      </c>
      <c r="P52" t="s">
        <v>179</v>
      </c>
      <c r="Q52">
        <v>1</v>
      </c>
      <c r="W52">
        <v>0</v>
      </c>
      <c r="X52">
        <v>114904389</v>
      </c>
      <c r="Y52">
        <v>1000</v>
      </c>
      <c r="AA52">
        <v>1.85</v>
      </c>
      <c r="AB52">
        <v>0</v>
      </c>
      <c r="AC52">
        <v>0</v>
      </c>
      <c r="AD52">
        <v>0</v>
      </c>
      <c r="AE52">
        <v>1.85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0</v>
      </c>
      <c r="AP52">
        <v>1</v>
      </c>
      <c r="AQ52">
        <v>0</v>
      </c>
      <c r="AR52">
        <v>0</v>
      </c>
      <c r="AS52" t="s">
        <v>3</v>
      </c>
      <c r="AT52">
        <v>1000</v>
      </c>
      <c r="AU52" t="s">
        <v>3</v>
      </c>
      <c r="AV52">
        <v>0</v>
      </c>
      <c r="AW52">
        <v>1</v>
      </c>
      <c r="AX52">
        <v>-1</v>
      </c>
      <c r="AY52">
        <v>0</v>
      </c>
      <c r="AZ52">
        <v>0</v>
      </c>
      <c r="BA52" t="s">
        <v>3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Y52*Source!I86</f>
        <v>965</v>
      </c>
      <c r="CY52">
        <f>AA52</f>
        <v>1.85</v>
      </c>
      <c r="CZ52">
        <f>AE52</f>
        <v>1.85</v>
      </c>
      <c r="DA52">
        <f>AI52</f>
        <v>1</v>
      </c>
      <c r="DB52">
        <f>ROUND(ROUND(AT52*CZ52,2),1)</f>
        <v>1850</v>
      </c>
      <c r="DC52">
        <f>ROUND(ROUND(AT52*AG52,2),1)</f>
        <v>0</v>
      </c>
    </row>
    <row r="53" spans="1:107" x14ac:dyDescent="0.2">
      <c r="A53">
        <f>ROW(Source!A86)</f>
        <v>86</v>
      </c>
      <c r="B53">
        <v>50333811</v>
      </c>
      <c r="C53">
        <v>50336798</v>
      </c>
      <c r="D53">
        <v>45967299</v>
      </c>
      <c r="E53">
        <v>1</v>
      </c>
      <c r="F53">
        <v>1</v>
      </c>
      <c r="G53">
        <v>1</v>
      </c>
      <c r="H53">
        <v>3</v>
      </c>
      <c r="I53" t="s">
        <v>493</v>
      </c>
      <c r="J53" t="s">
        <v>494</v>
      </c>
      <c r="K53" t="s">
        <v>495</v>
      </c>
      <c r="L53">
        <v>1344</v>
      </c>
      <c r="N53">
        <v>1008</v>
      </c>
      <c r="O53" t="s">
        <v>496</v>
      </c>
      <c r="P53" t="s">
        <v>496</v>
      </c>
      <c r="Q53">
        <v>1</v>
      </c>
      <c r="W53">
        <v>0</v>
      </c>
      <c r="X53">
        <v>-1363992221</v>
      </c>
      <c r="Y53">
        <v>1.1279999999999999</v>
      </c>
      <c r="AA53">
        <v>1</v>
      </c>
      <c r="AB53">
        <v>0</v>
      </c>
      <c r="AC53">
        <v>0</v>
      </c>
      <c r="AD53">
        <v>0</v>
      </c>
      <c r="AE53">
        <v>1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3.76</v>
      </c>
      <c r="AU53" t="s">
        <v>199</v>
      </c>
      <c r="AV53">
        <v>0</v>
      </c>
      <c r="AW53">
        <v>2</v>
      </c>
      <c r="AX53">
        <v>50336811</v>
      </c>
      <c r="AY53">
        <v>1</v>
      </c>
      <c r="AZ53">
        <v>0</v>
      </c>
      <c r="BA53">
        <v>47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Y53*Source!I86</f>
        <v>1.0885199999999999</v>
      </c>
      <c r="CY53">
        <f>AA53</f>
        <v>1</v>
      </c>
      <c r="CZ53">
        <f>AE53</f>
        <v>1</v>
      </c>
      <c r="DA53">
        <f>AI53</f>
        <v>1</v>
      </c>
      <c r="DB53">
        <f>ROUND((ROUND(AT53*CZ53,2)*0.3),1)</f>
        <v>1.1000000000000001</v>
      </c>
      <c r="DC53">
        <f>ROUND((ROUND(AT53*AG53,2)*0.3),1)</f>
        <v>0</v>
      </c>
    </row>
    <row r="54" spans="1:107" x14ac:dyDescent="0.2">
      <c r="A54">
        <f>ROW(Source!A88)</f>
        <v>88</v>
      </c>
      <c r="B54">
        <v>50333811</v>
      </c>
      <c r="C54">
        <v>50336813</v>
      </c>
      <c r="D54">
        <v>45975178</v>
      </c>
      <c r="E54">
        <v>1</v>
      </c>
      <c r="F54">
        <v>1</v>
      </c>
      <c r="G54">
        <v>1</v>
      </c>
      <c r="H54">
        <v>1</v>
      </c>
      <c r="I54" t="s">
        <v>475</v>
      </c>
      <c r="J54" t="s">
        <v>3</v>
      </c>
      <c r="K54" t="s">
        <v>476</v>
      </c>
      <c r="L54">
        <v>1476</v>
      </c>
      <c r="N54">
        <v>1013</v>
      </c>
      <c r="O54" t="s">
        <v>446</v>
      </c>
      <c r="P54" t="s">
        <v>447</v>
      </c>
      <c r="Q54">
        <v>1</v>
      </c>
      <c r="W54">
        <v>0</v>
      </c>
      <c r="X54">
        <v>1809359306</v>
      </c>
      <c r="Y54">
        <v>15.2</v>
      </c>
      <c r="AA54">
        <v>0</v>
      </c>
      <c r="AB54">
        <v>0</v>
      </c>
      <c r="AC54">
        <v>0</v>
      </c>
      <c r="AD54">
        <v>6.35</v>
      </c>
      <c r="AE54">
        <v>0</v>
      </c>
      <c r="AF54">
        <v>0</v>
      </c>
      <c r="AG54">
        <v>0</v>
      </c>
      <c r="AH54">
        <v>6.35</v>
      </c>
      <c r="AI54">
        <v>1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15.2</v>
      </c>
      <c r="AU54" t="s">
        <v>3</v>
      </c>
      <c r="AV54">
        <v>1</v>
      </c>
      <c r="AW54">
        <v>2</v>
      </c>
      <c r="AX54">
        <v>50336817</v>
      </c>
      <c r="AY54">
        <v>1</v>
      </c>
      <c r="AZ54">
        <v>0</v>
      </c>
      <c r="BA54">
        <v>48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Y54*Source!I88</f>
        <v>6.2319999999999993</v>
      </c>
      <c r="CY54">
        <f>AD54</f>
        <v>6.35</v>
      </c>
      <c r="CZ54">
        <f>AH54</f>
        <v>6.35</v>
      </c>
      <c r="DA54">
        <f>AL54</f>
        <v>1</v>
      </c>
      <c r="DB54">
        <f t="shared" ref="DB54:DB85" si="5">ROUND(ROUND(AT54*CZ54,2),1)</f>
        <v>96.5</v>
      </c>
      <c r="DC54">
        <f t="shared" ref="DC54:DC85" si="6">ROUND(ROUND(AT54*AG54,2),1)</f>
        <v>0</v>
      </c>
    </row>
    <row r="55" spans="1:107" x14ac:dyDescent="0.2">
      <c r="A55">
        <f>ROW(Source!A88)</f>
        <v>88</v>
      </c>
      <c r="B55">
        <v>50333811</v>
      </c>
      <c r="C55">
        <v>50336813</v>
      </c>
      <c r="D55">
        <v>121548</v>
      </c>
      <c r="E55">
        <v>1</v>
      </c>
      <c r="F55">
        <v>1</v>
      </c>
      <c r="G55">
        <v>1</v>
      </c>
      <c r="H55">
        <v>1</v>
      </c>
      <c r="I55" t="s">
        <v>26</v>
      </c>
      <c r="J55" t="s">
        <v>3</v>
      </c>
      <c r="K55" t="s">
        <v>448</v>
      </c>
      <c r="L55">
        <v>608254</v>
      </c>
      <c r="N55">
        <v>1013</v>
      </c>
      <c r="O55" t="s">
        <v>449</v>
      </c>
      <c r="P55" t="s">
        <v>449</v>
      </c>
      <c r="Q55">
        <v>1</v>
      </c>
      <c r="W55">
        <v>0</v>
      </c>
      <c r="X55">
        <v>-185737400</v>
      </c>
      <c r="Y55">
        <v>16.59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16.59</v>
      </c>
      <c r="AU55" t="s">
        <v>3</v>
      </c>
      <c r="AV55">
        <v>2</v>
      </c>
      <c r="AW55">
        <v>2</v>
      </c>
      <c r="AX55">
        <v>50336818</v>
      </c>
      <c r="AY55">
        <v>1</v>
      </c>
      <c r="AZ55">
        <v>0</v>
      </c>
      <c r="BA55">
        <v>49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Y55*Source!I88</f>
        <v>6.8018999999999998</v>
      </c>
      <c r="CY55">
        <f>AD55</f>
        <v>0</v>
      </c>
      <c r="CZ55">
        <f>AH55</f>
        <v>0</v>
      </c>
      <c r="DA55">
        <f>AL55</f>
        <v>1</v>
      </c>
      <c r="DB55">
        <f t="shared" si="5"/>
        <v>0</v>
      </c>
      <c r="DC55">
        <f t="shared" si="6"/>
        <v>0</v>
      </c>
    </row>
    <row r="56" spans="1:107" x14ac:dyDescent="0.2">
      <c r="A56">
        <f>ROW(Source!A88)</f>
        <v>88</v>
      </c>
      <c r="B56">
        <v>50333811</v>
      </c>
      <c r="C56">
        <v>50336813</v>
      </c>
      <c r="D56">
        <v>45812380</v>
      </c>
      <c r="E56">
        <v>1</v>
      </c>
      <c r="F56">
        <v>1</v>
      </c>
      <c r="G56">
        <v>1</v>
      </c>
      <c r="H56">
        <v>2</v>
      </c>
      <c r="I56" t="s">
        <v>450</v>
      </c>
      <c r="J56" t="s">
        <v>451</v>
      </c>
      <c r="K56" t="s">
        <v>452</v>
      </c>
      <c r="L56">
        <v>45811227</v>
      </c>
      <c r="N56">
        <v>1013</v>
      </c>
      <c r="O56" t="s">
        <v>453</v>
      </c>
      <c r="P56" t="s">
        <v>453</v>
      </c>
      <c r="Q56">
        <v>1</v>
      </c>
      <c r="W56">
        <v>0</v>
      </c>
      <c r="X56">
        <v>-1014531295</v>
      </c>
      <c r="Y56">
        <v>16.59</v>
      </c>
      <c r="AA56">
        <v>0</v>
      </c>
      <c r="AB56">
        <v>138.32</v>
      </c>
      <c r="AC56">
        <v>11.38</v>
      </c>
      <c r="AD56">
        <v>0</v>
      </c>
      <c r="AE56">
        <v>0</v>
      </c>
      <c r="AF56">
        <v>138.32</v>
      </c>
      <c r="AG56">
        <v>11.38</v>
      </c>
      <c r="AH56">
        <v>0</v>
      </c>
      <c r="AI56">
        <v>1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16.59</v>
      </c>
      <c r="AU56" t="s">
        <v>3</v>
      </c>
      <c r="AV56">
        <v>0</v>
      </c>
      <c r="AW56">
        <v>2</v>
      </c>
      <c r="AX56">
        <v>50336819</v>
      </c>
      <c r="AY56">
        <v>1</v>
      </c>
      <c r="AZ56">
        <v>0</v>
      </c>
      <c r="BA56">
        <v>50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Y56*Source!I88</f>
        <v>6.8018999999999998</v>
      </c>
      <c r="CY56">
        <f>AB56</f>
        <v>138.32</v>
      </c>
      <c r="CZ56">
        <f>AF56</f>
        <v>138.32</v>
      </c>
      <c r="DA56">
        <f>AJ56</f>
        <v>1</v>
      </c>
      <c r="DB56">
        <f t="shared" si="5"/>
        <v>2294.6999999999998</v>
      </c>
      <c r="DC56">
        <f t="shared" si="6"/>
        <v>188.8</v>
      </c>
    </row>
    <row r="57" spans="1:107" x14ac:dyDescent="0.2">
      <c r="A57">
        <f>ROW(Source!A89)</f>
        <v>89</v>
      </c>
      <c r="B57">
        <v>50333811</v>
      </c>
      <c r="C57">
        <v>50336820</v>
      </c>
      <c r="D57">
        <v>45975178</v>
      </c>
      <c r="E57">
        <v>1</v>
      </c>
      <c r="F57">
        <v>1</v>
      </c>
      <c r="G57">
        <v>1</v>
      </c>
      <c r="H57">
        <v>1</v>
      </c>
      <c r="I57" t="s">
        <v>475</v>
      </c>
      <c r="J57" t="s">
        <v>3</v>
      </c>
      <c r="K57" t="s">
        <v>476</v>
      </c>
      <c r="L57">
        <v>1476</v>
      </c>
      <c r="N57">
        <v>1013</v>
      </c>
      <c r="O57" t="s">
        <v>446</v>
      </c>
      <c r="P57" t="s">
        <v>447</v>
      </c>
      <c r="Q57">
        <v>1</v>
      </c>
      <c r="W57">
        <v>0</v>
      </c>
      <c r="X57">
        <v>1809359306</v>
      </c>
      <c r="Y57">
        <v>180</v>
      </c>
      <c r="AA57">
        <v>0</v>
      </c>
      <c r="AB57">
        <v>0</v>
      </c>
      <c r="AC57">
        <v>0</v>
      </c>
      <c r="AD57">
        <v>6.35</v>
      </c>
      <c r="AE57">
        <v>0</v>
      </c>
      <c r="AF57">
        <v>0</v>
      </c>
      <c r="AG57">
        <v>0</v>
      </c>
      <c r="AH57">
        <v>6.35</v>
      </c>
      <c r="AI57">
        <v>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180</v>
      </c>
      <c r="AU57" t="s">
        <v>3</v>
      </c>
      <c r="AV57">
        <v>1</v>
      </c>
      <c r="AW57">
        <v>2</v>
      </c>
      <c r="AX57">
        <v>50336829</v>
      </c>
      <c r="AY57">
        <v>1</v>
      </c>
      <c r="AZ57">
        <v>0</v>
      </c>
      <c r="BA57">
        <v>51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Y57*Source!I89</f>
        <v>7.9740000000000002</v>
      </c>
      <c r="CY57">
        <f>AD57</f>
        <v>6.35</v>
      </c>
      <c r="CZ57">
        <f>AH57</f>
        <v>6.35</v>
      </c>
      <c r="DA57">
        <f>AL57</f>
        <v>1</v>
      </c>
      <c r="DB57">
        <f t="shared" si="5"/>
        <v>1143</v>
      </c>
      <c r="DC57">
        <f t="shared" si="6"/>
        <v>0</v>
      </c>
    </row>
    <row r="58" spans="1:107" x14ac:dyDescent="0.2">
      <c r="A58">
        <f>ROW(Source!A89)</f>
        <v>89</v>
      </c>
      <c r="B58">
        <v>50333811</v>
      </c>
      <c r="C58">
        <v>50336820</v>
      </c>
      <c r="D58">
        <v>121548</v>
      </c>
      <c r="E58">
        <v>1</v>
      </c>
      <c r="F58">
        <v>1</v>
      </c>
      <c r="G58">
        <v>1</v>
      </c>
      <c r="H58">
        <v>1</v>
      </c>
      <c r="I58" t="s">
        <v>26</v>
      </c>
      <c r="J58" t="s">
        <v>3</v>
      </c>
      <c r="K58" t="s">
        <v>448</v>
      </c>
      <c r="L58">
        <v>608254</v>
      </c>
      <c r="N58">
        <v>1013</v>
      </c>
      <c r="O58" t="s">
        <v>449</v>
      </c>
      <c r="P58" t="s">
        <v>449</v>
      </c>
      <c r="Q58">
        <v>1</v>
      </c>
      <c r="W58">
        <v>0</v>
      </c>
      <c r="X58">
        <v>-185737400</v>
      </c>
      <c r="Y58">
        <v>18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18</v>
      </c>
      <c r="AU58" t="s">
        <v>3</v>
      </c>
      <c r="AV58">
        <v>2</v>
      </c>
      <c r="AW58">
        <v>2</v>
      </c>
      <c r="AX58">
        <v>50336830</v>
      </c>
      <c r="AY58">
        <v>1</v>
      </c>
      <c r="AZ58">
        <v>0</v>
      </c>
      <c r="BA58">
        <v>52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Y58*Source!I89</f>
        <v>0.7974</v>
      </c>
      <c r="CY58">
        <f>AD58</f>
        <v>0</v>
      </c>
      <c r="CZ58">
        <f>AH58</f>
        <v>0</v>
      </c>
      <c r="DA58">
        <f>AL58</f>
        <v>1</v>
      </c>
      <c r="DB58">
        <f t="shared" si="5"/>
        <v>0</v>
      </c>
      <c r="DC58">
        <f t="shared" si="6"/>
        <v>0</v>
      </c>
    </row>
    <row r="59" spans="1:107" x14ac:dyDescent="0.2">
      <c r="A59">
        <f>ROW(Source!A89)</f>
        <v>89</v>
      </c>
      <c r="B59">
        <v>50333811</v>
      </c>
      <c r="C59">
        <v>50336820</v>
      </c>
      <c r="D59">
        <v>45811272</v>
      </c>
      <c r="E59">
        <v>1</v>
      </c>
      <c r="F59">
        <v>1</v>
      </c>
      <c r="G59">
        <v>1</v>
      </c>
      <c r="H59">
        <v>2</v>
      </c>
      <c r="I59" t="s">
        <v>534</v>
      </c>
      <c r="J59" t="s">
        <v>535</v>
      </c>
      <c r="K59" t="s">
        <v>536</v>
      </c>
      <c r="L59">
        <v>45811227</v>
      </c>
      <c r="N59">
        <v>1013</v>
      </c>
      <c r="O59" t="s">
        <v>453</v>
      </c>
      <c r="P59" t="s">
        <v>453</v>
      </c>
      <c r="Q59">
        <v>1</v>
      </c>
      <c r="W59">
        <v>0</v>
      </c>
      <c r="X59">
        <v>1763908544</v>
      </c>
      <c r="Y59">
        <v>18</v>
      </c>
      <c r="AA59">
        <v>0</v>
      </c>
      <c r="AB59">
        <v>86.16</v>
      </c>
      <c r="AC59">
        <v>13.26</v>
      </c>
      <c r="AD59">
        <v>0</v>
      </c>
      <c r="AE59">
        <v>0</v>
      </c>
      <c r="AF59">
        <v>86.16</v>
      </c>
      <c r="AG59">
        <v>13.26</v>
      </c>
      <c r="AH59">
        <v>0</v>
      </c>
      <c r="AI59">
        <v>1</v>
      </c>
      <c r="AJ59">
        <v>1</v>
      </c>
      <c r="AK59">
        <v>1</v>
      </c>
      <c r="AL59">
        <v>1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3</v>
      </c>
      <c r="AT59">
        <v>18</v>
      </c>
      <c r="AU59" t="s">
        <v>3</v>
      </c>
      <c r="AV59">
        <v>0</v>
      </c>
      <c r="AW59">
        <v>2</v>
      </c>
      <c r="AX59">
        <v>50336831</v>
      </c>
      <c r="AY59">
        <v>1</v>
      </c>
      <c r="AZ59">
        <v>0</v>
      </c>
      <c r="BA59">
        <v>53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Y59*Source!I89</f>
        <v>0.7974</v>
      </c>
      <c r="CY59">
        <f>AB59</f>
        <v>86.16</v>
      </c>
      <c r="CZ59">
        <f>AF59</f>
        <v>86.16</v>
      </c>
      <c r="DA59">
        <f>AJ59</f>
        <v>1</v>
      </c>
      <c r="DB59">
        <f t="shared" si="5"/>
        <v>1550.9</v>
      </c>
      <c r="DC59">
        <f t="shared" si="6"/>
        <v>238.7</v>
      </c>
    </row>
    <row r="60" spans="1:107" x14ac:dyDescent="0.2">
      <c r="A60">
        <f>ROW(Source!A89)</f>
        <v>89</v>
      </c>
      <c r="B60">
        <v>50333811</v>
      </c>
      <c r="C60">
        <v>50336820</v>
      </c>
      <c r="D60">
        <v>45811901</v>
      </c>
      <c r="E60">
        <v>1</v>
      </c>
      <c r="F60">
        <v>1</v>
      </c>
      <c r="G60">
        <v>1</v>
      </c>
      <c r="H60">
        <v>2</v>
      </c>
      <c r="I60" t="s">
        <v>537</v>
      </c>
      <c r="J60" t="s">
        <v>538</v>
      </c>
      <c r="K60" t="s">
        <v>539</v>
      </c>
      <c r="L60">
        <v>45811227</v>
      </c>
      <c r="N60">
        <v>1013</v>
      </c>
      <c r="O60" t="s">
        <v>453</v>
      </c>
      <c r="P60" t="s">
        <v>453</v>
      </c>
      <c r="Q60">
        <v>1</v>
      </c>
      <c r="W60">
        <v>0</v>
      </c>
      <c r="X60">
        <v>-535918546</v>
      </c>
      <c r="Y60">
        <v>48</v>
      </c>
      <c r="AA60">
        <v>0</v>
      </c>
      <c r="AB60">
        <v>0.5</v>
      </c>
      <c r="AC60">
        <v>0</v>
      </c>
      <c r="AD60">
        <v>0</v>
      </c>
      <c r="AE60">
        <v>0</v>
      </c>
      <c r="AF60">
        <v>0.5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3</v>
      </c>
      <c r="AT60">
        <v>48</v>
      </c>
      <c r="AU60" t="s">
        <v>3</v>
      </c>
      <c r="AV60">
        <v>0</v>
      </c>
      <c r="AW60">
        <v>2</v>
      </c>
      <c r="AX60">
        <v>50336832</v>
      </c>
      <c r="AY60">
        <v>1</v>
      </c>
      <c r="AZ60">
        <v>0</v>
      </c>
      <c r="BA60">
        <v>54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Y60*Source!I89</f>
        <v>2.1263999999999998</v>
      </c>
      <c r="CY60">
        <f>AB60</f>
        <v>0.5</v>
      </c>
      <c r="CZ60">
        <f>AF60</f>
        <v>0.5</v>
      </c>
      <c r="DA60">
        <f>AJ60</f>
        <v>1</v>
      </c>
      <c r="DB60">
        <f t="shared" si="5"/>
        <v>24</v>
      </c>
      <c r="DC60">
        <f t="shared" si="6"/>
        <v>0</v>
      </c>
    </row>
    <row r="61" spans="1:107" x14ac:dyDescent="0.2">
      <c r="A61">
        <f>ROW(Source!A89)</f>
        <v>89</v>
      </c>
      <c r="B61">
        <v>50333811</v>
      </c>
      <c r="C61">
        <v>50336820</v>
      </c>
      <c r="D61">
        <v>45813321</v>
      </c>
      <c r="E61">
        <v>1</v>
      </c>
      <c r="F61">
        <v>1</v>
      </c>
      <c r="G61">
        <v>1</v>
      </c>
      <c r="H61">
        <v>2</v>
      </c>
      <c r="I61" t="s">
        <v>454</v>
      </c>
      <c r="J61" t="s">
        <v>455</v>
      </c>
      <c r="K61" t="s">
        <v>456</v>
      </c>
      <c r="L61">
        <v>45811227</v>
      </c>
      <c r="N61">
        <v>1013</v>
      </c>
      <c r="O61" t="s">
        <v>453</v>
      </c>
      <c r="P61" t="s">
        <v>453</v>
      </c>
      <c r="Q61">
        <v>1</v>
      </c>
      <c r="W61">
        <v>0</v>
      </c>
      <c r="X61">
        <v>771999048</v>
      </c>
      <c r="Y61">
        <v>0.13</v>
      </c>
      <c r="AA61">
        <v>0</v>
      </c>
      <c r="AB61">
        <v>86.55</v>
      </c>
      <c r="AC61">
        <v>0</v>
      </c>
      <c r="AD61">
        <v>0</v>
      </c>
      <c r="AE61">
        <v>0</v>
      </c>
      <c r="AF61">
        <v>86.55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3</v>
      </c>
      <c r="AT61">
        <v>0.13</v>
      </c>
      <c r="AU61" t="s">
        <v>3</v>
      </c>
      <c r="AV61">
        <v>0</v>
      </c>
      <c r="AW61">
        <v>2</v>
      </c>
      <c r="AX61">
        <v>50336833</v>
      </c>
      <c r="AY61">
        <v>1</v>
      </c>
      <c r="AZ61">
        <v>0</v>
      </c>
      <c r="BA61">
        <v>55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Y61*Source!I89</f>
        <v>5.7590000000000002E-3</v>
      </c>
      <c r="CY61">
        <f>AB61</f>
        <v>86.55</v>
      </c>
      <c r="CZ61">
        <f>AF61</f>
        <v>86.55</v>
      </c>
      <c r="DA61">
        <f>AJ61</f>
        <v>1</v>
      </c>
      <c r="DB61">
        <f t="shared" si="5"/>
        <v>11.3</v>
      </c>
      <c r="DC61">
        <f t="shared" si="6"/>
        <v>0</v>
      </c>
    </row>
    <row r="62" spans="1:107" x14ac:dyDescent="0.2">
      <c r="A62">
        <f>ROW(Source!A89)</f>
        <v>89</v>
      </c>
      <c r="B62">
        <v>50333811</v>
      </c>
      <c r="C62">
        <v>50336820</v>
      </c>
      <c r="D62">
        <v>45816198</v>
      </c>
      <c r="E62">
        <v>1</v>
      </c>
      <c r="F62">
        <v>1</v>
      </c>
      <c r="G62">
        <v>1</v>
      </c>
      <c r="H62">
        <v>3</v>
      </c>
      <c r="I62" t="s">
        <v>540</v>
      </c>
      <c r="J62" t="s">
        <v>541</v>
      </c>
      <c r="K62" t="s">
        <v>542</v>
      </c>
      <c r="L62">
        <v>1327</v>
      </c>
      <c r="N62">
        <v>1005</v>
      </c>
      <c r="O62" t="s">
        <v>543</v>
      </c>
      <c r="P62" t="s">
        <v>543</v>
      </c>
      <c r="Q62">
        <v>1</v>
      </c>
      <c r="W62">
        <v>0</v>
      </c>
      <c r="X62">
        <v>844764035</v>
      </c>
      <c r="Y62">
        <v>250</v>
      </c>
      <c r="AA62">
        <v>9.1999999999999993</v>
      </c>
      <c r="AB62">
        <v>0</v>
      </c>
      <c r="AC62">
        <v>0</v>
      </c>
      <c r="AD62">
        <v>0</v>
      </c>
      <c r="AE62">
        <v>9.1999999999999993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N62">
        <v>0</v>
      </c>
      <c r="AO62">
        <v>1</v>
      </c>
      <c r="AP62">
        <v>0</v>
      </c>
      <c r="AQ62">
        <v>0</v>
      </c>
      <c r="AR62">
        <v>0</v>
      </c>
      <c r="AS62" t="s">
        <v>3</v>
      </c>
      <c r="AT62">
        <v>250</v>
      </c>
      <c r="AU62" t="s">
        <v>3</v>
      </c>
      <c r="AV62">
        <v>0</v>
      </c>
      <c r="AW62">
        <v>2</v>
      </c>
      <c r="AX62">
        <v>50336834</v>
      </c>
      <c r="AY62">
        <v>1</v>
      </c>
      <c r="AZ62">
        <v>0</v>
      </c>
      <c r="BA62">
        <v>56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Y62*Source!I89</f>
        <v>11.074999999999999</v>
      </c>
      <c r="CY62">
        <f>AA62</f>
        <v>9.1999999999999993</v>
      </c>
      <c r="CZ62">
        <f>AE62</f>
        <v>9.1999999999999993</v>
      </c>
      <c r="DA62">
        <f>AI62</f>
        <v>1</v>
      </c>
      <c r="DB62">
        <f t="shared" si="5"/>
        <v>2300</v>
      </c>
      <c r="DC62">
        <f t="shared" si="6"/>
        <v>0</v>
      </c>
    </row>
    <row r="63" spans="1:107" x14ac:dyDescent="0.2">
      <c r="A63">
        <f>ROW(Source!A89)</f>
        <v>89</v>
      </c>
      <c r="B63">
        <v>50333811</v>
      </c>
      <c r="C63">
        <v>50336820</v>
      </c>
      <c r="D63">
        <v>45853272</v>
      </c>
      <c r="E63">
        <v>1</v>
      </c>
      <c r="F63">
        <v>1</v>
      </c>
      <c r="G63">
        <v>1</v>
      </c>
      <c r="H63">
        <v>3</v>
      </c>
      <c r="I63" t="s">
        <v>544</v>
      </c>
      <c r="J63" t="s">
        <v>545</v>
      </c>
      <c r="K63" t="s">
        <v>546</v>
      </c>
      <c r="L63">
        <v>1339</v>
      </c>
      <c r="N63">
        <v>1007</v>
      </c>
      <c r="O63" t="s">
        <v>167</v>
      </c>
      <c r="P63" t="s">
        <v>167</v>
      </c>
      <c r="Q63">
        <v>1</v>
      </c>
      <c r="W63">
        <v>0</v>
      </c>
      <c r="X63">
        <v>243033570</v>
      </c>
      <c r="Y63">
        <v>102</v>
      </c>
      <c r="AA63">
        <v>481.52</v>
      </c>
      <c r="AB63">
        <v>0</v>
      </c>
      <c r="AC63">
        <v>0</v>
      </c>
      <c r="AD63">
        <v>0</v>
      </c>
      <c r="AE63">
        <v>481.52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3</v>
      </c>
      <c r="AT63">
        <v>102</v>
      </c>
      <c r="AU63" t="s">
        <v>3</v>
      </c>
      <c r="AV63">
        <v>0</v>
      </c>
      <c r="AW63">
        <v>2</v>
      </c>
      <c r="AX63">
        <v>50336835</v>
      </c>
      <c r="AY63">
        <v>1</v>
      </c>
      <c r="AZ63">
        <v>0</v>
      </c>
      <c r="BA63">
        <v>57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Y63*Source!I89</f>
        <v>4.5186000000000002</v>
      </c>
      <c r="CY63">
        <f>AA63</f>
        <v>481.52</v>
      </c>
      <c r="CZ63">
        <f>AE63</f>
        <v>481.52</v>
      </c>
      <c r="DA63">
        <f>AI63</f>
        <v>1</v>
      </c>
      <c r="DB63">
        <f t="shared" si="5"/>
        <v>49115</v>
      </c>
      <c r="DC63">
        <f t="shared" si="6"/>
        <v>0</v>
      </c>
    </row>
    <row r="64" spans="1:107" x14ac:dyDescent="0.2">
      <c r="A64">
        <f>ROW(Source!A89)</f>
        <v>89</v>
      </c>
      <c r="B64">
        <v>50333811</v>
      </c>
      <c r="C64">
        <v>50336820</v>
      </c>
      <c r="D64">
        <v>45865353</v>
      </c>
      <c r="E64">
        <v>1</v>
      </c>
      <c r="F64">
        <v>1</v>
      </c>
      <c r="G64">
        <v>1</v>
      </c>
      <c r="H64">
        <v>3</v>
      </c>
      <c r="I64" t="s">
        <v>547</v>
      </c>
      <c r="J64" t="s">
        <v>548</v>
      </c>
      <c r="K64" t="s">
        <v>549</v>
      </c>
      <c r="L64">
        <v>1339</v>
      </c>
      <c r="N64">
        <v>1007</v>
      </c>
      <c r="O64" t="s">
        <v>167</v>
      </c>
      <c r="P64" t="s">
        <v>167</v>
      </c>
      <c r="Q64">
        <v>1</v>
      </c>
      <c r="W64">
        <v>0</v>
      </c>
      <c r="X64">
        <v>-1025641989</v>
      </c>
      <c r="Y64">
        <v>0.2</v>
      </c>
      <c r="AA64">
        <v>2.2599999999999998</v>
      </c>
      <c r="AB64">
        <v>0</v>
      </c>
      <c r="AC64">
        <v>0</v>
      </c>
      <c r="AD64">
        <v>0</v>
      </c>
      <c r="AE64">
        <v>2.2599999999999998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N64">
        <v>0</v>
      </c>
      <c r="AO64">
        <v>1</v>
      </c>
      <c r="AP64">
        <v>0</v>
      </c>
      <c r="AQ64">
        <v>0</v>
      </c>
      <c r="AR64">
        <v>0</v>
      </c>
      <c r="AS64" t="s">
        <v>3</v>
      </c>
      <c r="AT64">
        <v>0.2</v>
      </c>
      <c r="AU64" t="s">
        <v>3</v>
      </c>
      <c r="AV64">
        <v>0</v>
      </c>
      <c r="AW64">
        <v>2</v>
      </c>
      <c r="AX64">
        <v>50336836</v>
      </c>
      <c r="AY64">
        <v>1</v>
      </c>
      <c r="AZ64">
        <v>0</v>
      </c>
      <c r="BA64">
        <v>58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Y64*Source!I89</f>
        <v>8.8599999999999998E-3</v>
      </c>
      <c r="CY64">
        <f>AA64</f>
        <v>2.2599999999999998</v>
      </c>
      <c r="CZ64">
        <f>AE64</f>
        <v>2.2599999999999998</v>
      </c>
      <c r="DA64">
        <f>AI64</f>
        <v>1</v>
      </c>
      <c r="DB64">
        <f t="shared" si="5"/>
        <v>0.5</v>
      </c>
      <c r="DC64">
        <f t="shared" si="6"/>
        <v>0</v>
      </c>
    </row>
    <row r="65" spans="1:107" x14ac:dyDescent="0.2">
      <c r="A65">
        <f>ROW(Source!A90)</f>
        <v>90</v>
      </c>
      <c r="B65">
        <v>50333811</v>
      </c>
      <c r="C65">
        <v>50359023</v>
      </c>
      <c r="D65">
        <v>45976891</v>
      </c>
      <c r="E65">
        <v>1</v>
      </c>
      <c r="F65">
        <v>1</v>
      </c>
      <c r="G65">
        <v>1</v>
      </c>
      <c r="H65">
        <v>1</v>
      </c>
      <c r="I65" t="s">
        <v>550</v>
      </c>
      <c r="J65" t="s">
        <v>3</v>
      </c>
      <c r="K65" t="s">
        <v>551</v>
      </c>
      <c r="L65">
        <v>1476</v>
      </c>
      <c r="N65">
        <v>1013</v>
      </c>
      <c r="O65" t="s">
        <v>446</v>
      </c>
      <c r="P65" t="s">
        <v>447</v>
      </c>
      <c r="Q65">
        <v>1</v>
      </c>
      <c r="W65">
        <v>0</v>
      </c>
      <c r="X65">
        <v>-295123421</v>
      </c>
      <c r="Y65">
        <v>2.4</v>
      </c>
      <c r="AA65">
        <v>0</v>
      </c>
      <c r="AB65">
        <v>0</v>
      </c>
      <c r="AC65">
        <v>0</v>
      </c>
      <c r="AD65">
        <v>6.65</v>
      </c>
      <c r="AE65">
        <v>0</v>
      </c>
      <c r="AF65">
        <v>0</v>
      </c>
      <c r="AG65">
        <v>0</v>
      </c>
      <c r="AH65">
        <v>6.65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2.4</v>
      </c>
      <c r="AU65" t="s">
        <v>3</v>
      </c>
      <c r="AV65">
        <v>1</v>
      </c>
      <c r="AW65">
        <v>2</v>
      </c>
      <c r="AX65">
        <v>50359024</v>
      </c>
      <c r="AY65">
        <v>1</v>
      </c>
      <c r="AZ65">
        <v>0</v>
      </c>
      <c r="BA65">
        <v>59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Y65*Source!I90</f>
        <v>1.3775999999999999</v>
      </c>
      <c r="CY65">
        <f>AD65</f>
        <v>6.65</v>
      </c>
      <c r="CZ65">
        <f>AH65</f>
        <v>6.65</v>
      </c>
      <c r="DA65">
        <f>AL65</f>
        <v>1</v>
      </c>
      <c r="DB65">
        <f t="shared" si="5"/>
        <v>16</v>
      </c>
      <c r="DC65">
        <f t="shared" si="6"/>
        <v>0</v>
      </c>
    </row>
    <row r="66" spans="1:107" x14ac:dyDescent="0.2">
      <c r="A66">
        <f>ROW(Source!A90)</f>
        <v>90</v>
      </c>
      <c r="B66">
        <v>50333811</v>
      </c>
      <c r="C66">
        <v>50359023</v>
      </c>
      <c r="D66">
        <v>121548</v>
      </c>
      <c r="E66">
        <v>1</v>
      </c>
      <c r="F66">
        <v>1</v>
      </c>
      <c r="G66">
        <v>1</v>
      </c>
      <c r="H66">
        <v>1</v>
      </c>
      <c r="I66" t="s">
        <v>26</v>
      </c>
      <c r="J66" t="s">
        <v>3</v>
      </c>
      <c r="K66" t="s">
        <v>448</v>
      </c>
      <c r="L66">
        <v>608254</v>
      </c>
      <c r="N66">
        <v>1013</v>
      </c>
      <c r="O66" t="s">
        <v>449</v>
      </c>
      <c r="P66" t="s">
        <v>449</v>
      </c>
      <c r="Q66">
        <v>1</v>
      </c>
      <c r="W66">
        <v>0</v>
      </c>
      <c r="X66">
        <v>-185737400</v>
      </c>
      <c r="Y66">
        <v>0.54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0.54</v>
      </c>
      <c r="AU66" t="s">
        <v>3</v>
      </c>
      <c r="AV66">
        <v>2</v>
      </c>
      <c r="AW66">
        <v>2</v>
      </c>
      <c r="AX66">
        <v>50359025</v>
      </c>
      <c r="AY66">
        <v>1</v>
      </c>
      <c r="AZ66">
        <v>0</v>
      </c>
      <c r="BA66">
        <v>60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Y66*Source!I90</f>
        <v>0.30996000000000001</v>
      </c>
      <c r="CY66">
        <f>AD66</f>
        <v>0</v>
      </c>
      <c r="CZ66">
        <f>AH66</f>
        <v>0</v>
      </c>
      <c r="DA66">
        <f>AL66</f>
        <v>1</v>
      </c>
      <c r="DB66">
        <f t="shared" si="5"/>
        <v>0</v>
      </c>
      <c r="DC66">
        <f t="shared" si="6"/>
        <v>0</v>
      </c>
    </row>
    <row r="67" spans="1:107" x14ac:dyDescent="0.2">
      <c r="A67">
        <f>ROW(Source!A90)</f>
        <v>90</v>
      </c>
      <c r="B67">
        <v>50333811</v>
      </c>
      <c r="C67">
        <v>50359023</v>
      </c>
      <c r="D67">
        <v>45811514</v>
      </c>
      <c r="E67">
        <v>1</v>
      </c>
      <c r="F67">
        <v>1</v>
      </c>
      <c r="G67">
        <v>1</v>
      </c>
      <c r="H67">
        <v>2</v>
      </c>
      <c r="I67" t="s">
        <v>552</v>
      </c>
      <c r="J67" t="s">
        <v>553</v>
      </c>
      <c r="K67" t="s">
        <v>554</v>
      </c>
      <c r="L67">
        <v>45811227</v>
      </c>
      <c r="N67">
        <v>1013</v>
      </c>
      <c r="O67" t="s">
        <v>453</v>
      </c>
      <c r="P67" t="s">
        <v>453</v>
      </c>
      <c r="Q67">
        <v>1</v>
      </c>
      <c r="W67">
        <v>0</v>
      </c>
      <c r="X67">
        <v>-1528708773</v>
      </c>
      <c r="Y67">
        <v>0.08</v>
      </c>
      <c r="AA67">
        <v>0</v>
      </c>
      <c r="AB67">
        <v>205.43</v>
      </c>
      <c r="AC67">
        <v>11.38</v>
      </c>
      <c r="AD67">
        <v>0</v>
      </c>
      <c r="AE67">
        <v>0</v>
      </c>
      <c r="AF67">
        <v>205.43</v>
      </c>
      <c r="AG67">
        <v>11.38</v>
      </c>
      <c r="AH67">
        <v>0</v>
      </c>
      <c r="AI67">
        <v>1</v>
      </c>
      <c r="AJ67">
        <v>1</v>
      </c>
      <c r="AK67">
        <v>1</v>
      </c>
      <c r="AL67">
        <v>1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0.08</v>
      </c>
      <c r="AU67" t="s">
        <v>3</v>
      </c>
      <c r="AV67">
        <v>0</v>
      </c>
      <c r="AW67">
        <v>2</v>
      </c>
      <c r="AX67">
        <v>50359026</v>
      </c>
      <c r="AY67">
        <v>1</v>
      </c>
      <c r="AZ67">
        <v>0</v>
      </c>
      <c r="BA67">
        <v>61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Y67*Source!I90</f>
        <v>4.5919999999999996E-2</v>
      </c>
      <c r="CY67">
        <f>AB67</f>
        <v>205.43</v>
      </c>
      <c r="CZ67">
        <f>AF67</f>
        <v>205.43</v>
      </c>
      <c r="DA67">
        <f>AJ67</f>
        <v>1</v>
      </c>
      <c r="DB67">
        <f t="shared" si="5"/>
        <v>16.399999999999999</v>
      </c>
      <c r="DC67">
        <f t="shared" si="6"/>
        <v>0.9</v>
      </c>
    </row>
    <row r="68" spans="1:107" x14ac:dyDescent="0.2">
      <c r="A68">
        <f>ROW(Source!A90)</f>
        <v>90</v>
      </c>
      <c r="B68">
        <v>50333811</v>
      </c>
      <c r="C68">
        <v>50359023</v>
      </c>
      <c r="D68">
        <v>45811598</v>
      </c>
      <c r="E68">
        <v>1</v>
      </c>
      <c r="F68">
        <v>1</v>
      </c>
      <c r="G68">
        <v>1</v>
      </c>
      <c r="H68">
        <v>2</v>
      </c>
      <c r="I68" t="s">
        <v>485</v>
      </c>
      <c r="J68" t="s">
        <v>486</v>
      </c>
      <c r="K68" t="s">
        <v>487</v>
      </c>
      <c r="L68">
        <v>45811227</v>
      </c>
      <c r="N68">
        <v>1013</v>
      </c>
      <c r="O68" t="s">
        <v>453</v>
      </c>
      <c r="P68" t="s">
        <v>453</v>
      </c>
      <c r="Q68">
        <v>1</v>
      </c>
      <c r="W68">
        <v>0</v>
      </c>
      <c r="X68">
        <v>-283582980</v>
      </c>
      <c r="Y68">
        <v>0.46</v>
      </c>
      <c r="AA68">
        <v>0</v>
      </c>
      <c r="AB68">
        <v>89.82</v>
      </c>
      <c r="AC68">
        <v>9.8800000000000008</v>
      </c>
      <c r="AD68">
        <v>0</v>
      </c>
      <c r="AE68">
        <v>0</v>
      </c>
      <c r="AF68">
        <v>89.82</v>
      </c>
      <c r="AG68">
        <v>9.8800000000000008</v>
      </c>
      <c r="AH68">
        <v>0</v>
      </c>
      <c r="AI68">
        <v>1</v>
      </c>
      <c r="AJ68">
        <v>1</v>
      </c>
      <c r="AK68">
        <v>1</v>
      </c>
      <c r="AL68">
        <v>1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</v>
      </c>
      <c r="AT68">
        <v>0.46</v>
      </c>
      <c r="AU68" t="s">
        <v>3</v>
      </c>
      <c r="AV68">
        <v>0</v>
      </c>
      <c r="AW68">
        <v>2</v>
      </c>
      <c r="AX68">
        <v>50359027</v>
      </c>
      <c r="AY68">
        <v>1</v>
      </c>
      <c r="AZ68">
        <v>0</v>
      </c>
      <c r="BA68">
        <v>62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Y68*Source!I90</f>
        <v>0.26404</v>
      </c>
      <c r="CY68">
        <f>AB68</f>
        <v>89.82</v>
      </c>
      <c r="CZ68">
        <f>AF68</f>
        <v>89.82</v>
      </c>
      <c r="DA68">
        <f>AJ68</f>
        <v>1</v>
      </c>
      <c r="DB68">
        <f t="shared" si="5"/>
        <v>41.3</v>
      </c>
      <c r="DC68">
        <f t="shared" si="6"/>
        <v>4.5</v>
      </c>
    </row>
    <row r="69" spans="1:107" x14ac:dyDescent="0.2">
      <c r="A69">
        <f>ROW(Source!A90)</f>
        <v>90</v>
      </c>
      <c r="B69">
        <v>50333811</v>
      </c>
      <c r="C69">
        <v>50359023</v>
      </c>
      <c r="D69">
        <v>45813024</v>
      </c>
      <c r="E69">
        <v>1</v>
      </c>
      <c r="F69">
        <v>1</v>
      </c>
      <c r="G69">
        <v>1</v>
      </c>
      <c r="H69">
        <v>2</v>
      </c>
      <c r="I69" t="s">
        <v>488</v>
      </c>
      <c r="J69" t="s">
        <v>489</v>
      </c>
      <c r="K69" t="s">
        <v>490</v>
      </c>
      <c r="L69">
        <v>45811227</v>
      </c>
      <c r="N69">
        <v>1013</v>
      </c>
      <c r="O69" t="s">
        <v>453</v>
      </c>
      <c r="P69" t="s">
        <v>453</v>
      </c>
      <c r="Q69">
        <v>1</v>
      </c>
      <c r="W69">
        <v>0</v>
      </c>
      <c r="X69">
        <v>1816287897</v>
      </c>
      <c r="Y69">
        <v>0.92</v>
      </c>
      <c r="AA69">
        <v>0</v>
      </c>
      <c r="AB69">
        <v>0.55000000000000004</v>
      </c>
      <c r="AC69">
        <v>0</v>
      </c>
      <c r="AD69">
        <v>0</v>
      </c>
      <c r="AE69">
        <v>0</v>
      </c>
      <c r="AF69">
        <v>0.55000000000000004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0.92</v>
      </c>
      <c r="AU69" t="s">
        <v>3</v>
      </c>
      <c r="AV69">
        <v>0</v>
      </c>
      <c r="AW69">
        <v>2</v>
      </c>
      <c r="AX69">
        <v>50359028</v>
      </c>
      <c r="AY69">
        <v>1</v>
      </c>
      <c r="AZ69">
        <v>0</v>
      </c>
      <c r="BA69">
        <v>63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Y69*Source!I90</f>
        <v>0.52807999999999999</v>
      </c>
      <c r="CY69">
        <f>AB69</f>
        <v>0.55000000000000004</v>
      </c>
      <c r="CZ69">
        <f>AF69</f>
        <v>0.55000000000000004</v>
      </c>
      <c r="DA69">
        <f>AJ69</f>
        <v>1</v>
      </c>
      <c r="DB69">
        <f t="shared" si="5"/>
        <v>0.5</v>
      </c>
      <c r="DC69">
        <f t="shared" si="6"/>
        <v>0</v>
      </c>
    </row>
    <row r="70" spans="1:107" x14ac:dyDescent="0.2">
      <c r="A70">
        <f>ROW(Source!A90)</f>
        <v>90</v>
      </c>
      <c r="B70">
        <v>50333811</v>
      </c>
      <c r="C70">
        <v>50359023</v>
      </c>
      <c r="D70">
        <v>45864820</v>
      </c>
      <c r="E70">
        <v>1</v>
      </c>
      <c r="F70">
        <v>1</v>
      </c>
      <c r="G70">
        <v>1</v>
      </c>
      <c r="H70">
        <v>3</v>
      </c>
      <c r="I70" t="s">
        <v>555</v>
      </c>
      <c r="J70" t="s">
        <v>556</v>
      </c>
      <c r="K70" t="s">
        <v>557</v>
      </c>
      <c r="L70">
        <v>1339</v>
      </c>
      <c r="N70">
        <v>1007</v>
      </c>
      <c r="O70" t="s">
        <v>167</v>
      </c>
      <c r="P70" t="s">
        <v>167</v>
      </c>
      <c r="Q70">
        <v>1</v>
      </c>
      <c r="W70">
        <v>0</v>
      </c>
      <c r="X70">
        <v>247922533</v>
      </c>
      <c r="Y70">
        <v>1.3</v>
      </c>
      <c r="AA70">
        <v>122.95</v>
      </c>
      <c r="AB70">
        <v>0</v>
      </c>
      <c r="AC70">
        <v>0</v>
      </c>
      <c r="AD70">
        <v>0</v>
      </c>
      <c r="AE70">
        <v>122.95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N70">
        <v>0</v>
      </c>
      <c r="AO70">
        <v>1</v>
      </c>
      <c r="AP70">
        <v>0</v>
      </c>
      <c r="AQ70">
        <v>0</v>
      </c>
      <c r="AR70">
        <v>0</v>
      </c>
      <c r="AS70" t="s">
        <v>3</v>
      </c>
      <c r="AT70">
        <v>1.3</v>
      </c>
      <c r="AU70" t="s">
        <v>3</v>
      </c>
      <c r="AV70">
        <v>0</v>
      </c>
      <c r="AW70">
        <v>2</v>
      </c>
      <c r="AX70">
        <v>50359029</v>
      </c>
      <c r="AY70">
        <v>1</v>
      </c>
      <c r="AZ70">
        <v>0</v>
      </c>
      <c r="BA70">
        <v>64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Y70*Source!I90</f>
        <v>0.74619999999999997</v>
      </c>
      <c r="CY70">
        <f>AA70</f>
        <v>122.95</v>
      </c>
      <c r="CZ70">
        <f>AE70</f>
        <v>122.95</v>
      </c>
      <c r="DA70">
        <f>AI70</f>
        <v>1</v>
      </c>
      <c r="DB70">
        <f t="shared" si="5"/>
        <v>159.80000000000001</v>
      </c>
      <c r="DC70">
        <f t="shared" si="6"/>
        <v>0</v>
      </c>
    </row>
    <row r="71" spans="1:107" x14ac:dyDescent="0.2">
      <c r="A71">
        <f>ROW(Source!A90)</f>
        <v>90</v>
      </c>
      <c r="B71">
        <v>50333811</v>
      </c>
      <c r="C71">
        <v>50359023</v>
      </c>
      <c r="D71">
        <v>45865353</v>
      </c>
      <c r="E71">
        <v>1</v>
      </c>
      <c r="F71">
        <v>1</v>
      </c>
      <c r="G71">
        <v>1</v>
      </c>
      <c r="H71">
        <v>3</v>
      </c>
      <c r="I71" t="s">
        <v>547</v>
      </c>
      <c r="J71" t="s">
        <v>548</v>
      </c>
      <c r="K71" t="s">
        <v>549</v>
      </c>
      <c r="L71">
        <v>1339</v>
      </c>
      <c r="N71">
        <v>1007</v>
      </c>
      <c r="O71" t="s">
        <v>167</v>
      </c>
      <c r="P71" t="s">
        <v>167</v>
      </c>
      <c r="Q71">
        <v>1</v>
      </c>
      <c r="W71">
        <v>0</v>
      </c>
      <c r="X71">
        <v>-1025641989</v>
      </c>
      <c r="Y71">
        <v>0.15</v>
      </c>
      <c r="AA71">
        <v>2.2599999999999998</v>
      </c>
      <c r="AB71">
        <v>0</v>
      </c>
      <c r="AC71">
        <v>0</v>
      </c>
      <c r="AD71">
        <v>0</v>
      </c>
      <c r="AE71">
        <v>2.2599999999999998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N71">
        <v>0</v>
      </c>
      <c r="AO71">
        <v>1</v>
      </c>
      <c r="AP71">
        <v>0</v>
      </c>
      <c r="AQ71">
        <v>0</v>
      </c>
      <c r="AR71">
        <v>0</v>
      </c>
      <c r="AS71" t="s">
        <v>3</v>
      </c>
      <c r="AT71">
        <v>0.15</v>
      </c>
      <c r="AU71" t="s">
        <v>3</v>
      </c>
      <c r="AV71">
        <v>0</v>
      </c>
      <c r="AW71">
        <v>2</v>
      </c>
      <c r="AX71">
        <v>50359030</v>
      </c>
      <c r="AY71">
        <v>1</v>
      </c>
      <c r="AZ71">
        <v>0</v>
      </c>
      <c r="BA71">
        <v>65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Y71*Source!I90</f>
        <v>8.6099999999999996E-2</v>
      </c>
      <c r="CY71">
        <f>AA71</f>
        <v>2.2599999999999998</v>
      </c>
      <c r="CZ71">
        <f>AE71</f>
        <v>2.2599999999999998</v>
      </c>
      <c r="DA71">
        <f>AI71</f>
        <v>1</v>
      </c>
      <c r="DB71">
        <f t="shared" si="5"/>
        <v>0.3</v>
      </c>
      <c r="DC71">
        <f t="shared" si="6"/>
        <v>0</v>
      </c>
    </row>
    <row r="72" spans="1:107" x14ac:dyDescent="0.2">
      <c r="A72">
        <f>ROW(Source!A91)</f>
        <v>91</v>
      </c>
      <c r="B72">
        <v>50333811</v>
      </c>
      <c r="C72">
        <v>50338311</v>
      </c>
      <c r="D72">
        <v>45981686</v>
      </c>
      <c r="E72">
        <v>1</v>
      </c>
      <c r="F72">
        <v>1</v>
      </c>
      <c r="G72">
        <v>1</v>
      </c>
      <c r="H72">
        <v>1</v>
      </c>
      <c r="I72" t="s">
        <v>558</v>
      </c>
      <c r="J72" t="s">
        <v>3</v>
      </c>
      <c r="K72" t="s">
        <v>559</v>
      </c>
      <c r="L72">
        <v>1476</v>
      </c>
      <c r="N72">
        <v>1013</v>
      </c>
      <c r="O72" t="s">
        <v>446</v>
      </c>
      <c r="P72" t="s">
        <v>447</v>
      </c>
      <c r="Q72">
        <v>1</v>
      </c>
      <c r="W72">
        <v>0</v>
      </c>
      <c r="X72">
        <v>-1949506561</v>
      </c>
      <c r="Y72">
        <v>88.5</v>
      </c>
      <c r="AA72">
        <v>0</v>
      </c>
      <c r="AB72">
        <v>0</v>
      </c>
      <c r="AC72">
        <v>0</v>
      </c>
      <c r="AD72">
        <v>6.1</v>
      </c>
      <c r="AE72">
        <v>0</v>
      </c>
      <c r="AF72">
        <v>0</v>
      </c>
      <c r="AG72">
        <v>0</v>
      </c>
      <c r="AH72">
        <v>6.1</v>
      </c>
      <c r="AI72">
        <v>1</v>
      </c>
      <c r="AJ72">
        <v>1</v>
      </c>
      <c r="AK72">
        <v>1</v>
      </c>
      <c r="AL72">
        <v>1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88.5</v>
      </c>
      <c r="AU72" t="s">
        <v>3</v>
      </c>
      <c r="AV72">
        <v>1</v>
      </c>
      <c r="AW72">
        <v>2</v>
      </c>
      <c r="AX72">
        <v>50338313</v>
      </c>
      <c r="AY72">
        <v>1</v>
      </c>
      <c r="AZ72">
        <v>0</v>
      </c>
      <c r="BA72">
        <v>66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Y72*Source!I91</f>
        <v>0.81420000000000003</v>
      </c>
      <c r="CY72">
        <f>AD72</f>
        <v>6.1</v>
      </c>
      <c r="CZ72">
        <f>AH72</f>
        <v>6.1</v>
      </c>
      <c r="DA72">
        <f>AL72</f>
        <v>1</v>
      </c>
      <c r="DB72">
        <f t="shared" si="5"/>
        <v>539.9</v>
      </c>
      <c r="DC72">
        <f t="shared" si="6"/>
        <v>0</v>
      </c>
    </row>
    <row r="73" spans="1:107" x14ac:dyDescent="0.2">
      <c r="A73">
        <f>ROW(Source!A92)</f>
        <v>92</v>
      </c>
      <c r="B73">
        <v>50333811</v>
      </c>
      <c r="C73">
        <v>50338219</v>
      </c>
      <c r="D73">
        <v>45975106</v>
      </c>
      <c r="E73">
        <v>1</v>
      </c>
      <c r="F73">
        <v>1</v>
      </c>
      <c r="G73">
        <v>1</v>
      </c>
      <c r="H73">
        <v>1</v>
      </c>
      <c r="I73" t="s">
        <v>444</v>
      </c>
      <c r="J73" t="s">
        <v>3</v>
      </c>
      <c r="K73" t="s">
        <v>445</v>
      </c>
      <c r="L73">
        <v>1476</v>
      </c>
      <c r="N73">
        <v>1013</v>
      </c>
      <c r="O73" t="s">
        <v>446</v>
      </c>
      <c r="P73" t="s">
        <v>447</v>
      </c>
      <c r="Q73">
        <v>1</v>
      </c>
      <c r="W73">
        <v>0</v>
      </c>
      <c r="X73">
        <v>811010407</v>
      </c>
      <c r="Y73">
        <v>63.22</v>
      </c>
      <c r="AA73">
        <v>0</v>
      </c>
      <c r="AB73">
        <v>0</v>
      </c>
      <c r="AC73">
        <v>0</v>
      </c>
      <c r="AD73">
        <v>7.38</v>
      </c>
      <c r="AE73">
        <v>0</v>
      </c>
      <c r="AF73">
        <v>0</v>
      </c>
      <c r="AG73">
        <v>0</v>
      </c>
      <c r="AH73">
        <v>7.38</v>
      </c>
      <c r="AI73">
        <v>1</v>
      </c>
      <c r="AJ73">
        <v>1</v>
      </c>
      <c r="AK73">
        <v>1</v>
      </c>
      <c r="AL73">
        <v>1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63.22</v>
      </c>
      <c r="AU73" t="s">
        <v>3</v>
      </c>
      <c r="AV73">
        <v>1</v>
      </c>
      <c r="AW73">
        <v>2</v>
      </c>
      <c r="AX73">
        <v>50539262</v>
      </c>
      <c r="AY73">
        <v>1</v>
      </c>
      <c r="AZ73">
        <v>0</v>
      </c>
      <c r="BA73">
        <v>67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Y73*Source!I92</f>
        <v>25.920199999999998</v>
      </c>
      <c r="CY73">
        <f>AD73</f>
        <v>7.38</v>
      </c>
      <c r="CZ73">
        <f>AH73</f>
        <v>7.38</v>
      </c>
      <c r="DA73">
        <f>AL73</f>
        <v>1</v>
      </c>
      <c r="DB73">
        <f t="shared" si="5"/>
        <v>466.6</v>
      </c>
      <c r="DC73">
        <f t="shared" si="6"/>
        <v>0</v>
      </c>
    </row>
    <row r="74" spans="1:107" x14ac:dyDescent="0.2">
      <c r="A74">
        <f>ROW(Source!A92)</f>
        <v>92</v>
      </c>
      <c r="B74">
        <v>50333811</v>
      </c>
      <c r="C74">
        <v>50338219</v>
      </c>
      <c r="D74">
        <v>121548</v>
      </c>
      <c r="E74">
        <v>1</v>
      </c>
      <c r="F74">
        <v>1</v>
      </c>
      <c r="G74">
        <v>1</v>
      </c>
      <c r="H74">
        <v>1</v>
      </c>
      <c r="I74" t="s">
        <v>26</v>
      </c>
      <c r="J74" t="s">
        <v>3</v>
      </c>
      <c r="K74" t="s">
        <v>448</v>
      </c>
      <c r="L74">
        <v>608254</v>
      </c>
      <c r="N74">
        <v>1013</v>
      </c>
      <c r="O74" t="s">
        <v>449</v>
      </c>
      <c r="P74" t="s">
        <v>449</v>
      </c>
      <c r="Q74">
        <v>1</v>
      </c>
      <c r="W74">
        <v>0</v>
      </c>
      <c r="X74">
        <v>-185737400</v>
      </c>
      <c r="Y74">
        <v>0.15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0.15</v>
      </c>
      <c r="AU74" t="s">
        <v>3</v>
      </c>
      <c r="AV74">
        <v>2</v>
      </c>
      <c r="AW74">
        <v>2</v>
      </c>
      <c r="AX74">
        <v>50539263</v>
      </c>
      <c r="AY74">
        <v>1</v>
      </c>
      <c r="AZ74">
        <v>0</v>
      </c>
      <c r="BA74">
        <v>68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Y74*Source!I92</f>
        <v>6.1499999999999992E-2</v>
      </c>
      <c r="CY74">
        <f>AD74</f>
        <v>0</v>
      </c>
      <c r="CZ74">
        <f>AH74</f>
        <v>0</v>
      </c>
      <c r="DA74">
        <f>AL74</f>
        <v>1</v>
      </c>
      <c r="DB74">
        <f t="shared" si="5"/>
        <v>0</v>
      </c>
      <c r="DC74">
        <f t="shared" si="6"/>
        <v>0</v>
      </c>
    </row>
    <row r="75" spans="1:107" x14ac:dyDescent="0.2">
      <c r="A75">
        <f>ROW(Source!A92)</f>
        <v>92</v>
      </c>
      <c r="B75">
        <v>50333811</v>
      </c>
      <c r="C75">
        <v>50338219</v>
      </c>
      <c r="D75">
        <v>45811353</v>
      </c>
      <c r="E75">
        <v>1</v>
      </c>
      <c r="F75">
        <v>1</v>
      </c>
      <c r="G75">
        <v>1</v>
      </c>
      <c r="H75">
        <v>2</v>
      </c>
      <c r="I75" t="s">
        <v>560</v>
      </c>
      <c r="J75" t="s">
        <v>561</v>
      </c>
      <c r="K75" t="s">
        <v>562</v>
      </c>
      <c r="L75">
        <v>45811227</v>
      </c>
      <c r="N75">
        <v>1013</v>
      </c>
      <c r="O75" t="s">
        <v>453</v>
      </c>
      <c r="P75" t="s">
        <v>453</v>
      </c>
      <c r="Q75">
        <v>1</v>
      </c>
      <c r="W75">
        <v>0</v>
      </c>
      <c r="X75">
        <v>642700064</v>
      </c>
      <c r="Y75">
        <v>0.15</v>
      </c>
      <c r="AA75">
        <v>0</v>
      </c>
      <c r="AB75">
        <v>111.75</v>
      </c>
      <c r="AC75">
        <v>13.26</v>
      </c>
      <c r="AD75">
        <v>0</v>
      </c>
      <c r="AE75">
        <v>0</v>
      </c>
      <c r="AF75">
        <v>111.75</v>
      </c>
      <c r="AG75">
        <v>13.26</v>
      </c>
      <c r="AH75">
        <v>0</v>
      </c>
      <c r="AI75">
        <v>1</v>
      </c>
      <c r="AJ75">
        <v>1</v>
      </c>
      <c r="AK75">
        <v>1</v>
      </c>
      <c r="AL75">
        <v>1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0.15</v>
      </c>
      <c r="AU75" t="s">
        <v>3</v>
      </c>
      <c r="AV75">
        <v>0</v>
      </c>
      <c r="AW75">
        <v>2</v>
      </c>
      <c r="AX75">
        <v>50539264</v>
      </c>
      <c r="AY75">
        <v>1</v>
      </c>
      <c r="AZ75">
        <v>0</v>
      </c>
      <c r="BA75">
        <v>69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Y75*Source!I92</f>
        <v>6.1499999999999992E-2</v>
      </c>
      <c r="CY75">
        <f>AB75</f>
        <v>111.75</v>
      </c>
      <c r="CZ75">
        <f>AF75</f>
        <v>111.75</v>
      </c>
      <c r="DA75">
        <f>AJ75</f>
        <v>1</v>
      </c>
      <c r="DB75">
        <f t="shared" si="5"/>
        <v>16.8</v>
      </c>
      <c r="DC75">
        <f t="shared" si="6"/>
        <v>2</v>
      </c>
    </row>
    <row r="76" spans="1:107" x14ac:dyDescent="0.2">
      <c r="A76">
        <f>ROW(Source!A92)</f>
        <v>92</v>
      </c>
      <c r="B76">
        <v>50333811</v>
      </c>
      <c r="C76">
        <v>50338219</v>
      </c>
      <c r="D76">
        <v>45813321</v>
      </c>
      <c r="E76">
        <v>1</v>
      </c>
      <c r="F76">
        <v>1</v>
      </c>
      <c r="G76">
        <v>1</v>
      </c>
      <c r="H76">
        <v>2</v>
      </c>
      <c r="I76" t="s">
        <v>454</v>
      </c>
      <c r="J76" t="s">
        <v>455</v>
      </c>
      <c r="K76" t="s">
        <v>456</v>
      </c>
      <c r="L76">
        <v>45811227</v>
      </c>
      <c r="N76">
        <v>1013</v>
      </c>
      <c r="O76" t="s">
        <v>453</v>
      </c>
      <c r="P76" t="s">
        <v>453</v>
      </c>
      <c r="Q76">
        <v>1</v>
      </c>
      <c r="W76">
        <v>0</v>
      </c>
      <c r="X76">
        <v>771999048</v>
      </c>
      <c r="Y76">
        <v>0.21</v>
      </c>
      <c r="AA76">
        <v>0</v>
      </c>
      <c r="AB76">
        <v>86.55</v>
      </c>
      <c r="AC76">
        <v>0</v>
      </c>
      <c r="AD76">
        <v>0</v>
      </c>
      <c r="AE76">
        <v>0</v>
      </c>
      <c r="AF76">
        <v>86.55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0.21</v>
      </c>
      <c r="AU76" t="s">
        <v>3</v>
      </c>
      <c r="AV76">
        <v>0</v>
      </c>
      <c r="AW76">
        <v>2</v>
      </c>
      <c r="AX76">
        <v>50539265</v>
      </c>
      <c r="AY76">
        <v>1</v>
      </c>
      <c r="AZ76">
        <v>0</v>
      </c>
      <c r="BA76">
        <v>70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Y76*Source!I92</f>
        <v>8.6099999999999996E-2</v>
      </c>
      <c r="CY76">
        <f>AB76</f>
        <v>86.55</v>
      </c>
      <c r="CZ76">
        <f>AF76</f>
        <v>86.55</v>
      </c>
      <c r="DA76">
        <f>AJ76</f>
        <v>1</v>
      </c>
      <c r="DB76">
        <f t="shared" si="5"/>
        <v>18.2</v>
      </c>
      <c r="DC76">
        <f t="shared" si="6"/>
        <v>0</v>
      </c>
    </row>
    <row r="77" spans="1:107" x14ac:dyDescent="0.2">
      <c r="A77">
        <f>ROW(Source!A92)</f>
        <v>92</v>
      </c>
      <c r="B77">
        <v>50333811</v>
      </c>
      <c r="C77">
        <v>50338219</v>
      </c>
      <c r="D77">
        <v>45839591</v>
      </c>
      <c r="E77">
        <v>1</v>
      </c>
      <c r="F77">
        <v>1</v>
      </c>
      <c r="G77">
        <v>1</v>
      </c>
      <c r="H77">
        <v>3</v>
      </c>
      <c r="I77" t="s">
        <v>238</v>
      </c>
      <c r="J77" t="s">
        <v>241</v>
      </c>
      <c r="K77" t="s">
        <v>239</v>
      </c>
      <c r="L77">
        <v>1348</v>
      </c>
      <c r="N77">
        <v>1009</v>
      </c>
      <c r="O77" t="s">
        <v>240</v>
      </c>
      <c r="P77" t="s">
        <v>240</v>
      </c>
      <c r="Q77">
        <v>1000</v>
      </c>
      <c r="W77">
        <v>1</v>
      </c>
      <c r="X77">
        <v>-251467214</v>
      </c>
      <c r="Y77">
        <v>-1</v>
      </c>
      <c r="AA77">
        <v>6386.94</v>
      </c>
      <c r="AB77">
        <v>0</v>
      </c>
      <c r="AC77">
        <v>0</v>
      </c>
      <c r="AD77">
        <v>0</v>
      </c>
      <c r="AE77">
        <v>6386.94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N77">
        <v>0</v>
      </c>
      <c r="AO77">
        <v>1</v>
      </c>
      <c r="AP77">
        <v>0</v>
      </c>
      <c r="AQ77">
        <v>0</v>
      </c>
      <c r="AR77">
        <v>0</v>
      </c>
      <c r="AS77" t="s">
        <v>3</v>
      </c>
      <c r="AT77">
        <v>-1</v>
      </c>
      <c r="AU77" t="s">
        <v>3</v>
      </c>
      <c r="AV77">
        <v>0</v>
      </c>
      <c r="AW77">
        <v>2</v>
      </c>
      <c r="AX77">
        <v>50539266</v>
      </c>
      <c r="AY77">
        <v>1</v>
      </c>
      <c r="AZ77">
        <v>6144</v>
      </c>
      <c r="BA77">
        <v>71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Y77*Source!I92</f>
        <v>-0.41</v>
      </c>
      <c r="CY77">
        <f>AA77</f>
        <v>6386.94</v>
      </c>
      <c r="CZ77">
        <f>AE77</f>
        <v>6386.94</v>
      </c>
      <c r="DA77">
        <f>AI77</f>
        <v>1</v>
      </c>
      <c r="DB77">
        <f t="shared" si="5"/>
        <v>-6386.9</v>
      </c>
      <c r="DC77">
        <f t="shared" si="6"/>
        <v>0</v>
      </c>
    </row>
    <row r="78" spans="1:107" x14ac:dyDescent="0.2">
      <c r="A78">
        <f>ROW(Source!A94)</f>
        <v>94</v>
      </c>
      <c r="B78">
        <v>50333811</v>
      </c>
      <c r="C78">
        <v>50336837</v>
      </c>
      <c r="D78">
        <v>45991065</v>
      </c>
      <c r="E78">
        <v>1</v>
      </c>
      <c r="F78">
        <v>1</v>
      </c>
      <c r="G78">
        <v>1</v>
      </c>
      <c r="H78">
        <v>1</v>
      </c>
      <c r="I78" t="s">
        <v>563</v>
      </c>
      <c r="J78" t="s">
        <v>3</v>
      </c>
      <c r="K78" t="s">
        <v>564</v>
      </c>
      <c r="L78">
        <v>1476</v>
      </c>
      <c r="N78">
        <v>1013</v>
      </c>
      <c r="O78" t="s">
        <v>446</v>
      </c>
      <c r="P78" t="s">
        <v>447</v>
      </c>
      <c r="Q78">
        <v>1</v>
      </c>
      <c r="W78">
        <v>0</v>
      </c>
      <c r="X78">
        <v>2046625334</v>
      </c>
      <c r="Y78">
        <v>29.12</v>
      </c>
      <c r="AA78">
        <v>0</v>
      </c>
      <c r="AB78">
        <v>0</v>
      </c>
      <c r="AC78">
        <v>0</v>
      </c>
      <c r="AD78">
        <v>7.94</v>
      </c>
      <c r="AE78">
        <v>0</v>
      </c>
      <c r="AF78">
        <v>0</v>
      </c>
      <c r="AG78">
        <v>0</v>
      </c>
      <c r="AH78">
        <v>7.94</v>
      </c>
      <c r="AI78">
        <v>1</v>
      </c>
      <c r="AJ78">
        <v>1</v>
      </c>
      <c r="AK78">
        <v>1</v>
      </c>
      <c r="AL78">
        <v>1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29.12</v>
      </c>
      <c r="AU78" t="s">
        <v>3</v>
      </c>
      <c r="AV78">
        <v>1</v>
      </c>
      <c r="AW78">
        <v>2</v>
      </c>
      <c r="AX78">
        <v>50336851</v>
      </c>
      <c r="AY78">
        <v>1</v>
      </c>
      <c r="AZ78">
        <v>0</v>
      </c>
      <c r="BA78">
        <v>72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Y78*Source!I94</f>
        <v>105.99680000000001</v>
      </c>
      <c r="CY78">
        <f>AD78</f>
        <v>7.94</v>
      </c>
      <c r="CZ78">
        <f>AH78</f>
        <v>7.94</v>
      </c>
      <c r="DA78">
        <f>AL78</f>
        <v>1</v>
      </c>
      <c r="DB78">
        <f t="shared" si="5"/>
        <v>231.2</v>
      </c>
      <c r="DC78">
        <f t="shared" si="6"/>
        <v>0</v>
      </c>
    </row>
    <row r="79" spans="1:107" x14ac:dyDescent="0.2">
      <c r="A79">
        <f>ROW(Source!A94)</f>
        <v>94</v>
      </c>
      <c r="B79">
        <v>50333811</v>
      </c>
      <c r="C79">
        <v>50336837</v>
      </c>
      <c r="D79">
        <v>121548</v>
      </c>
      <c r="E79">
        <v>1</v>
      </c>
      <c r="F79">
        <v>1</v>
      </c>
      <c r="G79">
        <v>1</v>
      </c>
      <c r="H79">
        <v>1</v>
      </c>
      <c r="I79" t="s">
        <v>26</v>
      </c>
      <c r="J79" t="s">
        <v>3</v>
      </c>
      <c r="K79" t="s">
        <v>448</v>
      </c>
      <c r="L79">
        <v>608254</v>
      </c>
      <c r="N79">
        <v>1013</v>
      </c>
      <c r="O79" t="s">
        <v>449</v>
      </c>
      <c r="P79" t="s">
        <v>449</v>
      </c>
      <c r="Q79">
        <v>1</v>
      </c>
      <c r="W79">
        <v>0</v>
      </c>
      <c r="X79">
        <v>-185737400</v>
      </c>
      <c r="Y79">
        <v>8.4499999999999993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8.4499999999999993</v>
      </c>
      <c r="AU79" t="s">
        <v>3</v>
      </c>
      <c r="AV79">
        <v>2</v>
      </c>
      <c r="AW79">
        <v>2</v>
      </c>
      <c r="AX79">
        <v>50336852</v>
      </c>
      <c r="AY79">
        <v>1</v>
      </c>
      <c r="AZ79">
        <v>0</v>
      </c>
      <c r="BA79">
        <v>73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Y79*Source!I94</f>
        <v>30.757999999999999</v>
      </c>
      <c r="CY79">
        <f>AD79</f>
        <v>0</v>
      </c>
      <c r="CZ79">
        <f>AH79</f>
        <v>0</v>
      </c>
      <c r="DA79">
        <f>AL79</f>
        <v>1</v>
      </c>
      <c r="DB79">
        <f t="shared" si="5"/>
        <v>0</v>
      </c>
      <c r="DC79">
        <f t="shared" si="6"/>
        <v>0</v>
      </c>
    </row>
    <row r="80" spans="1:107" x14ac:dyDescent="0.2">
      <c r="A80">
        <f>ROW(Source!A94)</f>
        <v>94</v>
      </c>
      <c r="B80">
        <v>50333811</v>
      </c>
      <c r="C80">
        <v>50336837</v>
      </c>
      <c r="D80">
        <v>45811354</v>
      </c>
      <c r="E80">
        <v>1</v>
      </c>
      <c r="F80">
        <v>1</v>
      </c>
      <c r="G80">
        <v>1</v>
      </c>
      <c r="H80">
        <v>2</v>
      </c>
      <c r="I80" t="s">
        <v>565</v>
      </c>
      <c r="J80" t="s">
        <v>566</v>
      </c>
      <c r="K80" t="s">
        <v>567</v>
      </c>
      <c r="L80">
        <v>45811227</v>
      </c>
      <c r="N80">
        <v>1013</v>
      </c>
      <c r="O80" t="s">
        <v>453</v>
      </c>
      <c r="P80" t="s">
        <v>453</v>
      </c>
      <c r="Q80">
        <v>1</v>
      </c>
      <c r="W80">
        <v>0</v>
      </c>
      <c r="X80">
        <v>-1977291196</v>
      </c>
      <c r="Y80">
        <v>1.04</v>
      </c>
      <c r="AA80">
        <v>0</v>
      </c>
      <c r="AB80">
        <v>115.16</v>
      </c>
      <c r="AC80">
        <v>13.26</v>
      </c>
      <c r="AD80">
        <v>0</v>
      </c>
      <c r="AE80">
        <v>0</v>
      </c>
      <c r="AF80">
        <v>115.16</v>
      </c>
      <c r="AG80">
        <v>13.26</v>
      </c>
      <c r="AH80">
        <v>0</v>
      </c>
      <c r="AI80">
        <v>1</v>
      </c>
      <c r="AJ80">
        <v>1</v>
      </c>
      <c r="AK80">
        <v>1</v>
      </c>
      <c r="AL80">
        <v>1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3</v>
      </c>
      <c r="AT80">
        <v>1.04</v>
      </c>
      <c r="AU80" t="s">
        <v>3</v>
      </c>
      <c r="AV80">
        <v>0</v>
      </c>
      <c r="AW80">
        <v>2</v>
      </c>
      <c r="AX80">
        <v>50336853</v>
      </c>
      <c r="AY80">
        <v>1</v>
      </c>
      <c r="AZ80">
        <v>0</v>
      </c>
      <c r="BA80">
        <v>74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Y80*Source!I94</f>
        <v>3.7856000000000001</v>
      </c>
      <c r="CY80">
        <f>AB80</f>
        <v>115.16</v>
      </c>
      <c r="CZ80">
        <f>AF80</f>
        <v>115.16</v>
      </c>
      <c r="DA80">
        <f>AJ80</f>
        <v>1</v>
      </c>
      <c r="DB80">
        <f t="shared" si="5"/>
        <v>119.8</v>
      </c>
      <c r="DC80">
        <f t="shared" si="6"/>
        <v>13.8</v>
      </c>
    </row>
    <row r="81" spans="1:107" x14ac:dyDescent="0.2">
      <c r="A81">
        <f>ROW(Source!A94)</f>
        <v>94</v>
      </c>
      <c r="B81">
        <v>50333811</v>
      </c>
      <c r="C81">
        <v>50336837</v>
      </c>
      <c r="D81">
        <v>45811438</v>
      </c>
      <c r="E81">
        <v>1</v>
      </c>
      <c r="F81">
        <v>1</v>
      </c>
      <c r="G81">
        <v>1</v>
      </c>
      <c r="H81">
        <v>2</v>
      </c>
      <c r="I81" t="s">
        <v>568</v>
      </c>
      <c r="J81" t="s">
        <v>569</v>
      </c>
      <c r="K81" t="s">
        <v>570</v>
      </c>
      <c r="L81">
        <v>45811227</v>
      </c>
      <c r="N81">
        <v>1013</v>
      </c>
      <c r="O81" t="s">
        <v>453</v>
      </c>
      <c r="P81" t="s">
        <v>453</v>
      </c>
      <c r="Q81">
        <v>1</v>
      </c>
      <c r="W81">
        <v>0</v>
      </c>
      <c r="X81">
        <v>504902060</v>
      </c>
      <c r="Y81">
        <v>3.08</v>
      </c>
      <c r="AA81">
        <v>0</v>
      </c>
      <c r="AB81">
        <v>1</v>
      </c>
      <c r="AC81">
        <v>0</v>
      </c>
      <c r="AD81">
        <v>0</v>
      </c>
      <c r="AE81">
        <v>0</v>
      </c>
      <c r="AF81">
        <v>1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3</v>
      </c>
      <c r="AT81">
        <v>3.08</v>
      </c>
      <c r="AU81" t="s">
        <v>3</v>
      </c>
      <c r="AV81">
        <v>0</v>
      </c>
      <c r="AW81">
        <v>2</v>
      </c>
      <c r="AX81">
        <v>50336854</v>
      </c>
      <c r="AY81">
        <v>1</v>
      </c>
      <c r="AZ81">
        <v>0</v>
      </c>
      <c r="BA81">
        <v>75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Y81*Source!I94</f>
        <v>11.2112</v>
      </c>
      <c r="CY81">
        <f>AB81</f>
        <v>1</v>
      </c>
      <c r="CZ81">
        <f>AF81</f>
        <v>1</v>
      </c>
      <c r="DA81">
        <f>AJ81</f>
        <v>1</v>
      </c>
      <c r="DB81">
        <f t="shared" si="5"/>
        <v>3.1</v>
      </c>
      <c r="DC81">
        <f t="shared" si="6"/>
        <v>0</v>
      </c>
    </row>
    <row r="82" spans="1:107" x14ac:dyDescent="0.2">
      <c r="A82">
        <f>ROW(Source!A94)</f>
        <v>94</v>
      </c>
      <c r="B82">
        <v>50333811</v>
      </c>
      <c r="C82">
        <v>50336837</v>
      </c>
      <c r="D82">
        <v>45812378</v>
      </c>
      <c r="E82">
        <v>1</v>
      </c>
      <c r="F82">
        <v>1</v>
      </c>
      <c r="G82">
        <v>1</v>
      </c>
      <c r="H82">
        <v>2</v>
      </c>
      <c r="I82" t="s">
        <v>571</v>
      </c>
      <c r="J82" t="s">
        <v>572</v>
      </c>
      <c r="K82" t="s">
        <v>573</v>
      </c>
      <c r="L82">
        <v>45811227</v>
      </c>
      <c r="N82">
        <v>1013</v>
      </c>
      <c r="O82" t="s">
        <v>453</v>
      </c>
      <c r="P82" t="s">
        <v>453</v>
      </c>
      <c r="Q82">
        <v>1</v>
      </c>
      <c r="W82">
        <v>0</v>
      </c>
      <c r="X82">
        <v>-26015432</v>
      </c>
      <c r="Y82">
        <v>3.07</v>
      </c>
      <c r="AA82">
        <v>0</v>
      </c>
      <c r="AB82">
        <v>69.62</v>
      </c>
      <c r="AC82">
        <v>11.38</v>
      </c>
      <c r="AD82">
        <v>0</v>
      </c>
      <c r="AE82">
        <v>0</v>
      </c>
      <c r="AF82">
        <v>69.62</v>
      </c>
      <c r="AG82">
        <v>11.38</v>
      </c>
      <c r="AH82">
        <v>0</v>
      </c>
      <c r="AI82">
        <v>1</v>
      </c>
      <c r="AJ82">
        <v>1</v>
      </c>
      <c r="AK82">
        <v>1</v>
      </c>
      <c r="AL82">
        <v>1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3</v>
      </c>
      <c r="AT82">
        <v>3.07</v>
      </c>
      <c r="AU82" t="s">
        <v>3</v>
      </c>
      <c r="AV82">
        <v>0</v>
      </c>
      <c r="AW82">
        <v>2</v>
      </c>
      <c r="AX82">
        <v>50336855</v>
      </c>
      <c r="AY82">
        <v>1</v>
      </c>
      <c r="AZ82">
        <v>0</v>
      </c>
      <c r="BA82">
        <v>76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Y82*Source!I94</f>
        <v>11.174799999999999</v>
      </c>
      <c r="CY82">
        <f>AB82</f>
        <v>69.62</v>
      </c>
      <c r="CZ82">
        <f>AF82</f>
        <v>69.62</v>
      </c>
      <c r="DA82">
        <f>AJ82</f>
        <v>1</v>
      </c>
      <c r="DB82">
        <f t="shared" si="5"/>
        <v>213.7</v>
      </c>
      <c r="DC82">
        <f t="shared" si="6"/>
        <v>34.9</v>
      </c>
    </row>
    <row r="83" spans="1:107" x14ac:dyDescent="0.2">
      <c r="A83">
        <f>ROW(Source!A94)</f>
        <v>94</v>
      </c>
      <c r="B83">
        <v>50333811</v>
      </c>
      <c r="C83">
        <v>50336837</v>
      </c>
      <c r="D83">
        <v>45812382</v>
      </c>
      <c r="E83">
        <v>1</v>
      </c>
      <c r="F83">
        <v>1</v>
      </c>
      <c r="G83">
        <v>1</v>
      </c>
      <c r="H83">
        <v>2</v>
      </c>
      <c r="I83" t="s">
        <v>574</v>
      </c>
      <c r="J83" t="s">
        <v>575</v>
      </c>
      <c r="K83" t="s">
        <v>576</v>
      </c>
      <c r="L83">
        <v>45811227</v>
      </c>
      <c r="N83">
        <v>1013</v>
      </c>
      <c r="O83" t="s">
        <v>453</v>
      </c>
      <c r="P83" t="s">
        <v>453</v>
      </c>
      <c r="Q83">
        <v>1</v>
      </c>
      <c r="W83">
        <v>0</v>
      </c>
      <c r="X83">
        <v>1791941662</v>
      </c>
      <c r="Y83">
        <v>4.34</v>
      </c>
      <c r="AA83">
        <v>0</v>
      </c>
      <c r="AB83">
        <v>147.21</v>
      </c>
      <c r="AC83">
        <v>11.38</v>
      </c>
      <c r="AD83">
        <v>0</v>
      </c>
      <c r="AE83">
        <v>0</v>
      </c>
      <c r="AF83">
        <v>147.21</v>
      </c>
      <c r="AG83">
        <v>11.38</v>
      </c>
      <c r="AH83">
        <v>0</v>
      </c>
      <c r="AI83">
        <v>1</v>
      </c>
      <c r="AJ83">
        <v>1</v>
      </c>
      <c r="AK83">
        <v>1</v>
      </c>
      <c r="AL83">
        <v>1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4.34</v>
      </c>
      <c r="AU83" t="s">
        <v>3</v>
      </c>
      <c r="AV83">
        <v>0</v>
      </c>
      <c r="AW83">
        <v>2</v>
      </c>
      <c r="AX83">
        <v>50336856</v>
      </c>
      <c r="AY83">
        <v>1</v>
      </c>
      <c r="AZ83">
        <v>0</v>
      </c>
      <c r="BA83">
        <v>77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Y83*Source!I94</f>
        <v>15.797599999999999</v>
      </c>
      <c r="CY83">
        <f>AB83</f>
        <v>147.21</v>
      </c>
      <c r="CZ83">
        <f>AF83</f>
        <v>147.21</v>
      </c>
      <c r="DA83">
        <f>AJ83</f>
        <v>1</v>
      </c>
      <c r="DB83">
        <f t="shared" si="5"/>
        <v>638.9</v>
      </c>
      <c r="DC83">
        <f t="shared" si="6"/>
        <v>49.4</v>
      </c>
    </row>
    <row r="84" spans="1:107" x14ac:dyDescent="0.2">
      <c r="A84">
        <f>ROW(Source!A94)</f>
        <v>94</v>
      </c>
      <c r="B84">
        <v>50333811</v>
      </c>
      <c r="C84">
        <v>50336837</v>
      </c>
      <c r="D84">
        <v>45813356</v>
      </c>
      <c r="E84">
        <v>1</v>
      </c>
      <c r="F84">
        <v>1</v>
      </c>
      <c r="G84">
        <v>1</v>
      </c>
      <c r="H84">
        <v>2</v>
      </c>
      <c r="I84" t="s">
        <v>577</v>
      </c>
      <c r="J84" t="s">
        <v>578</v>
      </c>
      <c r="K84" t="s">
        <v>579</v>
      </c>
      <c r="L84">
        <v>45811227</v>
      </c>
      <c r="N84">
        <v>1013</v>
      </c>
      <c r="O84" t="s">
        <v>453</v>
      </c>
      <c r="P84" t="s">
        <v>453</v>
      </c>
      <c r="Q84">
        <v>1</v>
      </c>
      <c r="W84">
        <v>0</v>
      </c>
      <c r="X84">
        <v>-1668436928</v>
      </c>
      <c r="Y84">
        <v>1.85</v>
      </c>
      <c r="AA84">
        <v>0</v>
      </c>
      <c r="AB84">
        <v>214.24</v>
      </c>
      <c r="AC84">
        <v>0</v>
      </c>
      <c r="AD84">
        <v>0</v>
      </c>
      <c r="AE84">
        <v>0</v>
      </c>
      <c r="AF84">
        <v>214.24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1.85</v>
      </c>
      <c r="AU84" t="s">
        <v>3</v>
      </c>
      <c r="AV84">
        <v>0</v>
      </c>
      <c r="AW84">
        <v>2</v>
      </c>
      <c r="AX84">
        <v>50336857</v>
      </c>
      <c r="AY84">
        <v>1</v>
      </c>
      <c r="AZ84">
        <v>0</v>
      </c>
      <c r="BA84">
        <v>78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Y84*Source!I94</f>
        <v>6.7340000000000009</v>
      </c>
      <c r="CY84">
        <f>AB84</f>
        <v>214.24</v>
      </c>
      <c r="CZ84">
        <f>AF84</f>
        <v>214.24</v>
      </c>
      <c r="DA84">
        <f>AJ84</f>
        <v>1</v>
      </c>
      <c r="DB84">
        <f t="shared" si="5"/>
        <v>396.3</v>
      </c>
      <c r="DC84">
        <f t="shared" si="6"/>
        <v>0</v>
      </c>
    </row>
    <row r="85" spans="1:107" x14ac:dyDescent="0.2">
      <c r="A85">
        <f>ROW(Source!A94)</f>
        <v>94</v>
      </c>
      <c r="B85">
        <v>50333811</v>
      </c>
      <c r="C85">
        <v>50336837</v>
      </c>
      <c r="D85">
        <v>45816303</v>
      </c>
      <c r="E85">
        <v>1</v>
      </c>
      <c r="F85">
        <v>1</v>
      </c>
      <c r="G85">
        <v>1</v>
      </c>
      <c r="H85">
        <v>3</v>
      </c>
      <c r="I85" t="s">
        <v>253</v>
      </c>
      <c r="J85" t="s">
        <v>255</v>
      </c>
      <c r="K85" t="s">
        <v>254</v>
      </c>
      <c r="L85">
        <v>1348</v>
      </c>
      <c r="N85">
        <v>1009</v>
      </c>
      <c r="O85" t="s">
        <v>240</v>
      </c>
      <c r="P85" t="s">
        <v>240</v>
      </c>
      <c r="Q85">
        <v>1000</v>
      </c>
      <c r="W85">
        <v>0</v>
      </c>
      <c r="X85">
        <v>-1096511372</v>
      </c>
      <c r="Y85">
        <v>0.02</v>
      </c>
      <c r="AA85">
        <v>9189.35</v>
      </c>
      <c r="AB85">
        <v>0</v>
      </c>
      <c r="AC85">
        <v>0</v>
      </c>
      <c r="AD85">
        <v>0</v>
      </c>
      <c r="AE85">
        <v>9189.35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N85">
        <v>1</v>
      </c>
      <c r="AO85">
        <v>0</v>
      </c>
      <c r="AP85">
        <v>0</v>
      </c>
      <c r="AQ85">
        <v>0</v>
      </c>
      <c r="AR85">
        <v>0</v>
      </c>
      <c r="AS85" t="s">
        <v>3</v>
      </c>
      <c r="AT85">
        <v>0.02</v>
      </c>
      <c r="AU85" t="s">
        <v>3</v>
      </c>
      <c r="AV85">
        <v>0</v>
      </c>
      <c r="AW85">
        <v>2</v>
      </c>
      <c r="AX85">
        <v>50336858</v>
      </c>
      <c r="AY85">
        <v>1</v>
      </c>
      <c r="AZ85">
        <v>6144</v>
      </c>
      <c r="BA85">
        <v>79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Y85*Source!I94</f>
        <v>7.2800000000000004E-2</v>
      </c>
      <c r="CY85">
        <f>AA85</f>
        <v>9189.35</v>
      </c>
      <c r="CZ85">
        <f>AE85</f>
        <v>9189.35</v>
      </c>
      <c r="DA85">
        <f>AI85</f>
        <v>1</v>
      </c>
      <c r="DB85">
        <f t="shared" si="5"/>
        <v>183.8</v>
      </c>
      <c r="DC85">
        <f t="shared" si="6"/>
        <v>0</v>
      </c>
    </row>
    <row r="86" spans="1:107" x14ac:dyDescent="0.2">
      <c r="A86">
        <f>ROW(Source!A94)</f>
        <v>94</v>
      </c>
      <c r="B86">
        <v>50333811</v>
      </c>
      <c r="C86">
        <v>50336837</v>
      </c>
      <c r="D86">
        <v>45828740</v>
      </c>
      <c r="E86">
        <v>1</v>
      </c>
      <c r="F86">
        <v>1</v>
      </c>
      <c r="G86">
        <v>1</v>
      </c>
      <c r="H86">
        <v>3</v>
      </c>
      <c r="I86" t="s">
        <v>261</v>
      </c>
      <c r="J86" t="s">
        <v>264</v>
      </c>
      <c r="K86" t="s">
        <v>262</v>
      </c>
      <c r="L86">
        <v>1356</v>
      </c>
      <c r="N86">
        <v>1010</v>
      </c>
      <c r="O86" t="s">
        <v>263</v>
      </c>
      <c r="P86" t="s">
        <v>263</v>
      </c>
      <c r="Q86">
        <v>1000</v>
      </c>
      <c r="W86">
        <v>0</v>
      </c>
      <c r="X86">
        <v>693812929</v>
      </c>
      <c r="Y86">
        <v>1.1905000000000001E-2</v>
      </c>
      <c r="AA86">
        <v>1278.04</v>
      </c>
      <c r="AB86">
        <v>0</v>
      </c>
      <c r="AC86">
        <v>0</v>
      </c>
      <c r="AD86">
        <v>0</v>
      </c>
      <c r="AE86">
        <v>1278.04</v>
      </c>
      <c r="AF86">
        <v>0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N86">
        <v>0</v>
      </c>
      <c r="AO86">
        <v>0</v>
      </c>
      <c r="AP86">
        <v>0</v>
      </c>
      <c r="AQ86">
        <v>0</v>
      </c>
      <c r="AR86">
        <v>0</v>
      </c>
      <c r="AS86" t="s">
        <v>3</v>
      </c>
      <c r="AT86">
        <v>1.1905000000000001E-2</v>
      </c>
      <c r="AU86" t="s">
        <v>3</v>
      </c>
      <c r="AV86">
        <v>0</v>
      </c>
      <c r="AW86">
        <v>1</v>
      </c>
      <c r="AX86">
        <v>-1</v>
      </c>
      <c r="AY86">
        <v>0</v>
      </c>
      <c r="AZ86">
        <v>0</v>
      </c>
      <c r="BA86" t="s">
        <v>3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Y86*Source!I94</f>
        <v>4.3334200000000003E-2</v>
      </c>
      <c r="CY86">
        <f>AA86</f>
        <v>1278.04</v>
      </c>
      <c r="CZ86">
        <f>AE86</f>
        <v>1278.04</v>
      </c>
      <c r="DA86">
        <f>AI86</f>
        <v>1</v>
      </c>
      <c r="DB86">
        <f t="shared" ref="DB86:DB117" si="7">ROUND(ROUND(AT86*CZ86,2),1)</f>
        <v>15.2</v>
      </c>
      <c r="DC86">
        <f t="shared" ref="DC86:DC117" si="8">ROUND(ROUND(AT86*AG86,2),1)</f>
        <v>0</v>
      </c>
    </row>
    <row r="87" spans="1:107" x14ac:dyDescent="0.2">
      <c r="A87">
        <f>ROW(Source!A94)</f>
        <v>94</v>
      </c>
      <c r="B87">
        <v>50333811</v>
      </c>
      <c r="C87">
        <v>50336837</v>
      </c>
      <c r="D87">
        <v>45836464</v>
      </c>
      <c r="E87">
        <v>1</v>
      </c>
      <c r="F87">
        <v>1</v>
      </c>
      <c r="G87">
        <v>1</v>
      </c>
      <c r="H87">
        <v>3</v>
      </c>
      <c r="I87" t="s">
        <v>266</v>
      </c>
      <c r="J87" t="s">
        <v>268</v>
      </c>
      <c r="K87" t="s">
        <v>267</v>
      </c>
      <c r="L87">
        <v>1348</v>
      </c>
      <c r="N87">
        <v>1009</v>
      </c>
      <c r="O87" t="s">
        <v>240</v>
      </c>
      <c r="P87" t="s">
        <v>240</v>
      </c>
      <c r="Q87">
        <v>1000</v>
      </c>
      <c r="W87">
        <v>1</v>
      </c>
      <c r="X87">
        <v>730917879</v>
      </c>
      <c r="Y87">
        <v>-1.03</v>
      </c>
      <c r="AA87">
        <v>8890.82</v>
      </c>
      <c r="AB87">
        <v>0</v>
      </c>
      <c r="AC87">
        <v>0</v>
      </c>
      <c r="AD87">
        <v>0</v>
      </c>
      <c r="AE87">
        <v>8890.82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N87">
        <v>0</v>
      </c>
      <c r="AO87">
        <v>1</v>
      </c>
      <c r="AP87">
        <v>0</v>
      </c>
      <c r="AQ87">
        <v>0</v>
      </c>
      <c r="AR87">
        <v>0</v>
      </c>
      <c r="AS87" t="s">
        <v>3</v>
      </c>
      <c r="AT87">
        <v>-1.03</v>
      </c>
      <c r="AU87" t="s">
        <v>3</v>
      </c>
      <c r="AV87">
        <v>0</v>
      </c>
      <c r="AW87">
        <v>2</v>
      </c>
      <c r="AX87">
        <v>50336860</v>
      </c>
      <c r="AY87">
        <v>1</v>
      </c>
      <c r="AZ87">
        <v>6144</v>
      </c>
      <c r="BA87">
        <v>81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Y87*Source!I94</f>
        <v>-3.7492000000000001</v>
      </c>
      <c r="CY87">
        <f>AA87</f>
        <v>8890.82</v>
      </c>
      <c r="CZ87">
        <f>AE87</f>
        <v>8890.82</v>
      </c>
      <c r="DA87">
        <f>AI87</f>
        <v>1</v>
      </c>
      <c r="DB87">
        <f t="shared" si="7"/>
        <v>-9157.5</v>
      </c>
      <c r="DC87">
        <f t="shared" si="8"/>
        <v>0</v>
      </c>
    </row>
    <row r="88" spans="1:107" x14ac:dyDescent="0.2">
      <c r="A88">
        <f>ROW(Source!A94)</f>
        <v>94</v>
      </c>
      <c r="B88">
        <v>50333811</v>
      </c>
      <c r="C88">
        <v>50336837</v>
      </c>
      <c r="D88">
        <v>45880416</v>
      </c>
      <c r="E88">
        <v>1</v>
      </c>
      <c r="F88">
        <v>1</v>
      </c>
      <c r="G88">
        <v>1</v>
      </c>
      <c r="H88">
        <v>3</v>
      </c>
      <c r="I88" t="s">
        <v>257</v>
      </c>
      <c r="J88" t="s">
        <v>259</v>
      </c>
      <c r="K88" t="s">
        <v>258</v>
      </c>
      <c r="L88">
        <v>1354</v>
      </c>
      <c r="N88">
        <v>1010</v>
      </c>
      <c r="O88" t="s">
        <v>119</v>
      </c>
      <c r="P88" t="s">
        <v>119</v>
      </c>
      <c r="Q88">
        <v>1</v>
      </c>
      <c r="W88">
        <v>0</v>
      </c>
      <c r="X88">
        <v>-565884176</v>
      </c>
      <c r="Y88">
        <v>1.0989009999999999</v>
      </c>
      <c r="AA88">
        <v>9.51</v>
      </c>
      <c r="AB88">
        <v>0</v>
      </c>
      <c r="AC88">
        <v>0</v>
      </c>
      <c r="AD88">
        <v>0</v>
      </c>
      <c r="AE88">
        <v>9.51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N88">
        <v>1</v>
      </c>
      <c r="AO88">
        <v>0</v>
      </c>
      <c r="AP88">
        <v>0</v>
      </c>
      <c r="AQ88">
        <v>0</v>
      </c>
      <c r="AR88">
        <v>0</v>
      </c>
      <c r="AS88" t="s">
        <v>3</v>
      </c>
      <c r="AT88">
        <v>1.0989009999999999</v>
      </c>
      <c r="AU88" t="s">
        <v>3</v>
      </c>
      <c r="AV88">
        <v>0</v>
      </c>
      <c r="AW88">
        <v>1</v>
      </c>
      <c r="AX88">
        <v>-1</v>
      </c>
      <c r="AY88">
        <v>0</v>
      </c>
      <c r="AZ88">
        <v>0</v>
      </c>
      <c r="BA88" t="s">
        <v>3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Y88*Source!I94</f>
        <v>3.99999964</v>
      </c>
      <c r="CY88">
        <f>AA88</f>
        <v>9.51</v>
      </c>
      <c r="CZ88">
        <f>AE88</f>
        <v>9.51</v>
      </c>
      <c r="DA88">
        <f>AI88</f>
        <v>1</v>
      </c>
      <c r="DB88">
        <f t="shared" si="7"/>
        <v>10.5</v>
      </c>
      <c r="DC88">
        <f t="shared" si="8"/>
        <v>0</v>
      </c>
    </row>
    <row r="89" spans="1:107" x14ac:dyDescent="0.2">
      <c r="A89">
        <f>ROW(Source!A94)</f>
        <v>94</v>
      </c>
      <c r="B89">
        <v>50333811</v>
      </c>
      <c r="C89">
        <v>50336837</v>
      </c>
      <c r="D89">
        <v>0</v>
      </c>
      <c r="E89">
        <v>1</v>
      </c>
      <c r="F89">
        <v>1</v>
      </c>
      <c r="G89">
        <v>1</v>
      </c>
      <c r="H89">
        <v>3</v>
      </c>
      <c r="I89" t="s">
        <v>248</v>
      </c>
      <c r="J89" t="s">
        <v>3</v>
      </c>
      <c r="K89" t="s">
        <v>249</v>
      </c>
      <c r="L89">
        <v>1371</v>
      </c>
      <c r="N89">
        <v>1013</v>
      </c>
      <c r="O89" t="s">
        <v>250</v>
      </c>
      <c r="P89" t="s">
        <v>250</v>
      </c>
      <c r="Q89">
        <v>1</v>
      </c>
      <c r="W89">
        <v>0</v>
      </c>
      <c r="X89">
        <v>-2042387013</v>
      </c>
      <c r="Y89">
        <v>0.274725</v>
      </c>
      <c r="AA89">
        <v>5.28</v>
      </c>
      <c r="AB89">
        <v>0</v>
      </c>
      <c r="AC89">
        <v>0</v>
      </c>
      <c r="AD89">
        <v>0</v>
      </c>
      <c r="AE89">
        <v>5.2799999999999994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N89">
        <v>0</v>
      </c>
      <c r="AO89">
        <v>0</v>
      </c>
      <c r="AP89">
        <v>0</v>
      </c>
      <c r="AQ89">
        <v>0</v>
      </c>
      <c r="AR89">
        <v>0</v>
      </c>
      <c r="AS89" t="s">
        <v>3</v>
      </c>
      <c r="AT89">
        <v>0.274725</v>
      </c>
      <c r="AU89" t="s">
        <v>3</v>
      </c>
      <c r="AV89">
        <v>0</v>
      </c>
      <c r="AW89">
        <v>1</v>
      </c>
      <c r="AX89">
        <v>-1</v>
      </c>
      <c r="AY89">
        <v>0</v>
      </c>
      <c r="AZ89">
        <v>0</v>
      </c>
      <c r="BA89" t="s">
        <v>3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Y89*Source!I94</f>
        <v>0.99999899999999997</v>
      </c>
      <c r="CY89">
        <f>AA89</f>
        <v>5.28</v>
      </c>
      <c r="CZ89">
        <f>AE89</f>
        <v>5.2799999999999994</v>
      </c>
      <c r="DA89">
        <f>AI89</f>
        <v>1</v>
      </c>
      <c r="DB89">
        <f t="shared" si="7"/>
        <v>1.5</v>
      </c>
      <c r="DC89">
        <f t="shared" si="8"/>
        <v>0</v>
      </c>
    </row>
    <row r="90" spans="1:107" x14ac:dyDescent="0.2">
      <c r="A90">
        <f>ROW(Source!A100)</f>
        <v>100</v>
      </c>
      <c r="B90">
        <v>50333811</v>
      </c>
      <c r="C90">
        <v>50338634</v>
      </c>
      <c r="D90">
        <v>45988109</v>
      </c>
      <c r="E90">
        <v>1</v>
      </c>
      <c r="F90">
        <v>1</v>
      </c>
      <c r="G90">
        <v>1</v>
      </c>
      <c r="H90">
        <v>1</v>
      </c>
      <c r="I90" t="s">
        <v>580</v>
      </c>
      <c r="J90" t="s">
        <v>3</v>
      </c>
      <c r="K90" t="s">
        <v>581</v>
      </c>
      <c r="L90">
        <v>1476</v>
      </c>
      <c r="N90">
        <v>1013</v>
      </c>
      <c r="O90" t="s">
        <v>446</v>
      </c>
      <c r="P90" t="s">
        <v>447</v>
      </c>
      <c r="Q90">
        <v>1</v>
      </c>
      <c r="W90">
        <v>0</v>
      </c>
      <c r="X90">
        <v>637965020</v>
      </c>
      <c r="Y90">
        <v>1.46</v>
      </c>
      <c r="AA90">
        <v>0</v>
      </c>
      <c r="AB90">
        <v>0</v>
      </c>
      <c r="AC90">
        <v>0</v>
      </c>
      <c r="AD90">
        <v>8.5399999999999991</v>
      </c>
      <c r="AE90">
        <v>0</v>
      </c>
      <c r="AF90">
        <v>0</v>
      </c>
      <c r="AG90">
        <v>0</v>
      </c>
      <c r="AH90">
        <v>8.5399999999999991</v>
      </c>
      <c r="AI90">
        <v>1</v>
      </c>
      <c r="AJ90">
        <v>1</v>
      </c>
      <c r="AK90">
        <v>1</v>
      </c>
      <c r="AL90">
        <v>1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3</v>
      </c>
      <c r="AT90">
        <v>1.46</v>
      </c>
      <c r="AU90" t="s">
        <v>3</v>
      </c>
      <c r="AV90">
        <v>1</v>
      </c>
      <c r="AW90">
        <v>2</v>
      </c>
      <c r="AX90">
        <v>50338635</v>
      </c>
      <c r="AY90">
        <v>1</v>
      </c>
      <c r="AZ90">
        <v>0</v>
      </c>
      <c r="BA90">
        <v>82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Y90*Source!I100</f>
        <v>65.7</v>
      </c>
      <c r="CY90">
        <f>AD90</f>
        <v>8.5399999999999991</v>
      </c>
      <c r="CZ90">
        <f>AH90</f>
        <v>8.5399999999999991</v>
      </c>
      <c r="DA90">
        <f>AL90</f>
        <v>1</v>
      </c>
      <c r="DB90">
        <f t="shared" si="7"/>
        <v>12.5</v>
      </c>
      <c r="DC90">
        <f t="shared" si="8"/>
        <v>0</v>
      </c>
    </row>
    <row r="91" spans="1:107" x14ac:dyDescent="0.2">
      <c r="A91">
        <f>ROW(Source!A100)</f>
        <v>100</v>
      </c>
      <c r="B91">
        <v>50333811</v>
      </c>
      <c r="C91">
        <v>50338634</v>
      </c>
      <c r="D91">
        <v>121548</v>
      </c>
      <c r="E91">
        <v>1</v>
      </c>
      <c r="F91">
        <v>1</v>
      </c>
      <c r="G91">
        <v>1</v>
      </c>
      <c r="H91">
        <v>1</v>
      </c>
      <c r="I91" t="s">
        <v>26</v>
      </c>
      <c r="J91" t="s">
        <v>3</v>
      </c>
      <c r="K91" t="s">
        <v>448</v>
      </c>
      <c r="L91">
        <v>608254</v>
      </c>
      <c r="N91">
        <v>1013</v>
      </c>
      <c r="O91" t="s">
        <v>449</v>
      </c>
      <c r="P91" t="s">
        <v>449</v>
      </c>
      <c r="Q91">
        <v>1</v>
      </c>
      <c r="W91">
        <v>0</v>
      </c>
      <c r="X91">
        <v>-185737400</v>
      </c>
      <c r="Y91">
        <v>0.31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1</v>
      </c>
      <c r="AJ91">
        <v>1</v>
      </c>
      <c r="AK91">
        <v>1</v>
      </c>
      <c r="AL91">
        <v>1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3</v>
      </c>
      <c r="AT91">
        <v>0.31</v>
      </c>
      <c r="AU91" t="s">
        <v>3</v>
      </c>
      <c r="AV91">
        <v>2</v>
      </c>
      <c r="AW91">
        <v>2</v>
      </c>
      <c r="AX91">
        <v>50338636</v>
      </c>
      <c r="AY91">
        <v>1</v>
      </c>
      <c r="AZ91">
        <v>0</v>
      </c>
      <c r="BA91">
        <v>83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Y91*Source!I100</f>
        <v>13.95</v>
      </c>
      <c r="CY91">
        <f>AD91</f>
        <v>0</v>
      </c>
      <c r="CZ91">
        <f>AH91</f>
        <v>0</v>
      </c>
      <c r="DA91">
        <f>AL91</f>
        <v>1</v>
      </c>
      <c r="DB91">
        <f t="shared" si="7"/>
        <v>0</v>
      </c>
      <c r="DC91">
        <f t="shared" si="8"/>
        <v>0</v>
      </c>
    </row>
    <row r="92" spans="1:107" x14ac:dyDescent="0.2">
      <c r="A92">
        <f>ROW(Source!A100)</f>
        <v>100</v>
      </c>
      <c r="B92">
        <v>50333811</v>
      </c>
      <c r="C92">
        <v>50338634</v>
      </c>
      <c r="D92">
        <v>45811342</v>
      </c>
      <c r="E92">
        <v>1</v>
      </c>
      <c r="F92">
        <v>1</v>
      </c>
      <c r="G92">
        <v>1</v>
      </c>
      <c r="H92">
        <v>2</v>
      </c>
      <c r="I92" t="s">
        <v>505</v>
      </c>
      <c r="J92" t="s">
        <v>506</v>
      </c>
      <c r="K92" t="s">
        <v>507</v>
      </c>
      <c r="L92">
        <v>45811227</v>
      </c>
      <c r="N92">
        <v>1013</v>
      </c>
      <c r="O92" t="s">
        <v>453</v>
      </c>
      <c r="P92" t="s">
        <v>453</v>
      </c>
      <c r="Q92">
        <v>1</v>
      </c>
      <c r="W92">
        <v>0</v>
      </c>
      <c r="X92">
        <v>-1570605523</v>
      </c>
      <c r="Y92">
        <v>0.02</v>
      </c>
      <c r="AA92">
        <v>0</v>
      </c>
      <c r="AB92">
        <v>134.41</v>
      </c>
      <c r="AC92">
        <v>13.26</v>
      </c>
      <c r="AD92">
        <v>0</v>
      </c>
      <c r="AE92">
        <v>0</v>
      </c>
      <c r="AF92">
        <v>134.41</v>
      </c>
      <c r="AG92">
        <v>13.26</v>
      </c>
      <c r="AH92">
        <v>0</v>
      </c>
      <c r="AI92">
        <v>1</v>
      </c>
      <c r="AJ92">
        <v>1</v>
      </c>
      <c r="AK92">
        <v>1</v>
      </c>
      <c r="AL92">
        <v>1</v>
      </c>
      <c r="AN92">
        <v>0</v>
      </c>
      <c r="AO92">
        <v>1</v>
      </c>
      <c r="AP92">
        <v>1</v>
      </c>
      <c r="AQ92">
        <v>0</v>
      </c>
      <c r="AR92">
        <v>0</v>
      </c>
      <c r="AS92" t="s">
        <v>3</v>
      </c>
      <c r="AT92">
        <v>0.02</v>
      </c>
      <c r="AU92" t="s">
        <v>3</v>
      </c>
      <c r="AV92">
        <v>0</v>
      </c>
      <c r="AW92">
        <v>2</v>
      </c>
      <c r="AX92">
        <v>50338637</v>
      </c>
      <c r="AY92">
        <v>1</v>
      </c>
      <c r="AZ92">
        <v>0</v>
      </c>
      <c r="BA92">
        <v>84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Y92*Source!I100</f>
        <v>0.9</v>
      </c>
      <c r="CY92">
        <f>AB92</f>
        <v>134.41</v>
      </c>
      <c r="CZ92">
        <f>AF92</f>
        <v>134.41</v>
      </c>
      <c r="DA92">
        <f>AJ92</f>
        <v>1</v>
      </c>
      <c r="DB92">
        <f t="shared" si="7"/>
        <v>2.7</v>
      </c>
      <c r="DC92">
        <f t="shared" si="8"/>
        <v>0.3</v>
      </c>
    </row>
    <row r="93" spans="1:107" x14ac:dyDescent="0.2">
      <c r="A93">
        <f>ROW(Source!A100)</f>
        <v>100</v>
      </c>
      <c r="B93">
        <v>50333811</v>
      </c>
      <c r="C93">
        <v>50338634</v>
      </c>
      <c r="D93">
        <v>45811492</v>
      </c>
      <c r="E93">
        <v>1</v>
      </c>
      <c r="F93">
        <v>1</v>
      </c>
      <c r="G93">
        <v>1</v>
      </c>
      <c r="H93">
        <v>2</v>
      </c>
      <c r="I93" t="s">
        <v>582</v>
      </c>
      <c r="J93" t="s">
        <v>583</v>
      </c>
      <c r="K93" t="s">
        <v>584</v>
      </c>
      <c r="L93">
        <v>45811227</v>
      </c>
      <c r="N93">
        <v>1013</v>
      </c>
      <c r="O93" t="s">
        <v>453</v>
      </c>
      <c r="P93" t="s">
        <v>453</v>
      </c>
      <c r="Q93">
        <v>1</v>
      </c>
      <c r="W93">
        <v>0</v>
      </c>
      <c r="X93">
        <v>831370962</v>
      </c>
      <c r="Y93">
        <v>0.28999999999999998</v>
      </c>
      <c r="AA93">
        <v>0</v>
      </c>
      <c r="AB93">
        <v>142.46</v>
      </c>
      <c r="AC93">
        <v>13.26</v>
      </c>
      <c r="AD93">
        <v>0</v>
      </c>
      <c r="AE93">
        <v>0</v>
      </c>
      <c r="AF93">
        <v>142.46</v>
      </c>
      <c r="AG93">
        <v>13.26</v>
      </c>
      <c r="AH93">
        <v>0</v>
      </c>
      <c r="AI93">
        <v>1</v>
      </c>
      <c r="AJ93">
        <v>1</v>
      </c>
      <c r="AK93">
        <v>1</v>
      </c>
      <c r="AL93">
        <v>1</v>
      </c>
      <c r="AN93">
        <v>0</v>
      </c>
      <c r="AO93">
        <v>1</v>
      </c>
      <c r="AP93">
        <v>1</v>
      </c>
      <c r="AQ93">
        <v>0</v>
      </c>
      <c r="AR93">
        <v>0</v>
      </c>
      <c r="AS93" t="s">
        <v>3</v>
      </c>
      <c r="AT93">
        <v>0.28999999999999998</v>
      </c>
      <c r="AU93" t="s">
        <v>3</v>
      </c>
      <c r="AV93">
        <v>0</v>
      </c>
      <c r="AW93">
        <v>2</v>
      </c>
      <c r="AX93">
        <v>50338638</v>
      </c>
      <c r="AY93">
        <v>1</v>
      </c>
      <c r="AZ93">
        <v>0</v>
      </c>
      <c r="BA93">
        <v>85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Y93*Source!I100</f>
        <v>13.049999999999999</v>
      </c>
      <c r="CY93">
        <f>AB93</f>
        <v>142.46</v>
      </c>
      <c r="CZ93">
        <f>AF93</f>
        <v>142.46</v>
      </c>
      <c r="DA93">
        <f>AJ93</f>
        <v>1</v>
      </c>
      <c r="DB93">
        <f t="shared" si="7"/>
        <v>41.3</v>
      </c>
      <c r="DC93">
        <f t="shared" si="8"/>
        <v>3.9</v>
      </c>
    </row>
    <row r="94" spans="1:107" x14ac:dyDescent="0.2">
      <c r="A94">
        <f>ROW(Source!A100)</f>
        <v>100</v>
      </c>
      <c r="B94">
        <v>50333811</v>
      </c>
      <c r="C94">
        <v>50338634</v>
      </c>
      <c r="D94">
        <v>45813321</v>
      </c>
      <c r="E94">
        <v>1</v>
      </c>
      <c r="F94">
        <v>1</v>
      </c>
      <c r="G94">
        <v>1</v>
      </c>
      <c r="H94">
        <v>2</v>
      </c>
      <c r="I94" t="s">
        <v>454</v>
      </c>
      <c r="J94" t="s">
        <v>455</v>
      </c>
      <c r="K94" t="s">
        <v>456</v>
      </c>
      <c r="L94">
        <v>45811227</v>
      </c>
      <c r="N94">
        <v>1013</v>
      </c>
      <c r="O94" t="s">
        <v>453</v>
      </c>
      <c r="P94" t="s">
        <v>453</v>
      </c>
      <c r="Q94">
        <v>1</v>
      </c>
      <c r="W94">
        <v>0</v>
      </c>
      <c r="X94">
        <v>771999048</v>
      </c>
      <c r="Y94">
        <v>0.02</v>
      </c>
      <c r="AA94">
        <v>0</v>
      </c>
      <c r="AB94">
        <v>86.55</v>
      </c>
      <c r="AC94">
        <v>0</v>
      </c>
      <c r="AD94">
        <v>0</v>
      </c>
      <c r="AE94">
        <v>0</v>
      </c>
      <c r="AF94">
        <v>86.55</v>
      </c>
      <c r="AG94">
        <v>0</v>
      </c>
      <c r="AH94">
        <v>0</v>
      </c>
      <c r="AI94">
        <v>1</v>
      </c>
      <c r="AJ94">
        <v>1</v>
      </c>
      <c r="AK94">
        <v>1</v>
      </c>
      <c r="AL94">
        <v>1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3</v>
      </c>
      <c r="AT94">
        <v>0.02</v>
      </c>
      <c r="AU94" t="s">
        <v>3</v>
      </c>
      <c r="AV94">
        <v>0</v>
      </c>
      <c r="AW94">
        <v>2</v>
      </c>
      <c r="AX94">
        <v>50338639</v>
      </c>
      <c r="AY94">
        <v>1</v>
      </c>
      <c r="AZ94">
        <v>0</v>
      </c>
      <c r="BA94">
        <v>86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Y94*Source!I100</f>
        <v>0.9</v>
      </c>
      <c r="CY94">
        <f>AB94</f>
        <v>86.55</v>
      </c>
      <c r="CZ94">
        <f>AF94</f>
        <v>86.55</v>
      </c>
      <c r="DA94">
        <f>AJ94</f>
        <v>1</v>
      </c>
      <c r="DB94">
        <f t="shared" si="7"/>
        <v>1.7</v>
      </c>
      <c r="DC94">
        <f t="shared" si="8"/>
        <v>0</v>
      </c>
    </row>
    <row r="95" spans="1:107" x14ac:dyDescent="0.2">
      <c r="A95">
        <f>ROW(Source!A100)</f>
        <v>100</v>
      </c>
      <c r="B95">
        <v>50333811</v>
      </c>
      <c r="C95">
        <v>50338634</v>
      </c>
      <c r="D95">
        <v>45816610</v>
      </c>
      <c r="E95">
        <v>1</v>
      </c>
      <c r="F95">
        <v>1</v>
      </c>
      <c r="G95">
        <v>1</v>
      </c>
      <c r="H95">
        <v>3</v>
      </c>
      <c r="I95" t="s">
        <v>585</v>
      </c>
      <c r="J95" t="s">
        <v>586</v>
      </c>
      <c r="K95" t="s">
        <v>587</v>
      </c>
      <c r="L95">
        <v>1346</v>
      </c>
      <c r="N95">
        <v>1009</v>
      </c>
      <c r="O95" t="s">
        <v>471</v>
      </c>
      <c r="P95" t="s">
        <v>471</v>
      </c>
      <c r="Q95">
        <v>1</v>
      </c>
      <c r="W95">
        <v>0</v>
      </c>
      <c r="X95">
        <v>1795738706</v>
      </c>
      <c r="Y95">
        <v>1.2E-2</v>
      </c>
      <c r="AA95">
        <v>23.59</v>
      </c>
      <c r="AB95">
        <v>0</v>
      </c>
      <c r="AC95">
        <v>0</v>
      </c>
      <c r="AD95">
        <v>0</v>
      </c>
      <c r="AE95">
        <v>23.59</v>
      </c>
      <c r="AF95">
        <v>0</v>
      </c>
      <c r="AG95">
        <v>0</v>
      </c>
      <c r="AH95">
        <v>0</v>
      </c>
      <c r="AI95">
        <v>1</v>
      </c>
      <c r="AJ95">
        <v>1</v>
      </c>
      <c r="AK95">
        <v>1</v>
      </c>
      <c r="AL95">
        <v>1</v>
      </c>
      <c r="AN95">
        <v>0</v>
      </c>
      <c r="AO95">
        <v>1</v>
      </c>
      <c r="AP95">
        <v>0</v>
      </c>
      <c r="AQ95">
        <v>0</v>
      </c>
      <c r="AR95">
        <v>0</v>
      </c>
      <c r="AS95" t="s">
        <v>3</v>
      </c>
      <c r="AT95">
        <v>1.2E-2</v>
      </c>
      <c r="AU95" t="s">
        <v>3</v>
      </c>
      <c r="AV95">
        <v>0</v>
      </c>
      <c r="AW95">
        <v>2</v>
      </c>
      <c r="AX95">
        <v>50338640</v>
      </c>
      <c r="AY95">
        <v>1</v>
      </c>
      <c r="AZ95">
        <v>0</v>
      </c>
      <c r="BA95">
        <v>87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Y95*Source!I100</f>
        <v>0.54</v>
      </c>
      <c r="CY95">
        <f t="shared" ref="CY95:CY100" si="9">AA95</f>
        <v>23.59</v>
      </c>
      <c r="CZ95">
        <f t="shared" ref="CZ95:CZ100" si="10">AE95</f>
        <v>23.59</v>
      </c>
      <c r="DA95">
        <f t="shared" ref="DA95:DA100" si="11">AI95</f>
        <v>1</v>
      </c>
      <c r="DB95">
        <f t="shared" si="7"/>
        <v>0.3</v>
      </c>
      <c r="DC95">
        <f t="shared" si="8"/>
        <v>0</v>
      </c>
    </row>
    <row r="96" spans="1:107" x14ac:dyDescent="0.2">
      <c r="A96">
        <f>ROW(Source!A100)</f>
        <v>100</v>
      </c>
      <c r="B96">
        <v>50333811</v>
      </c>
      <c r="C96">
        <v>50338634</v>
      </c>
      <c r="D96">
        <v>45817317</v>
      </c>
      <c r="E96">
        <v>1</v>
      </c>
      <c r="F96">
        <v>1</v>
      </c>
      <c r="G96">
        <v>1</v>
      </c>
      <c r="H96">
        <v>3</v>
      </c>
      <c r="I96" t="s">
        <v>588</v>
      </c>
      <c r="J96" t="s">
        <v>589</v>
      </c>
      <c r="K96" t="s">
        <v>590</v>
      </c>
      <c r="L96">
        <v>1346</v>
      </c>
      <c r="N96">
        <v>1009</v>
      </c>
      <c r="O96" t="s">
        <v>471</v>
      </c>
      <c r="P96" t="s">
        <v>471</v>
      </c>
      <c r="Q96">
        <v>1</v>
      </c>
      <c r="W96">
        <v>0</v>
      </c>
      <c r="X96">
        <v>-1553966004</v>
      </c>
      <c r="Y96">
        <v>0.01</v>
      </c>
      <c r="AA96">
        <v>28.15</v>
      </c>
      <c r="AB96">
        <v>0</v>
      </c>
      <c r="AC96">
        <v>0</v>
      </c>
      <c r="AD96">
        <v>0</v>
      </c>
      <c r="AE96">
        <v>28.15</v>
      </c>
      <c r="AF96">
        <v>0</v>
      </c>
      <c r="AG96">
        <v>0</v>
      </c>
      <c r="AH96">
        <v>0</v>
      </c>
      <c r="AI96">
        <v>1</v>
      </c>
      <c r="AJ96">
        <v>1</v>
      </c>
      <c r="AK96">
        <v>1</v>
      </c>
      <c r="AL96">
        <v>1</v>
      </c>
      <c r="AN96">
        <v>0</v>
      </c>
      <c r="AO96">
        <v>1</v>
      </c>
      <c r="AP96">
        <v>0</v>
      </c>
      <c r="AQ96">
        <v>0</v>
      </c>
      <c r="AR96">
        <v>0</v>
      </c>
      <c r="AS96" t="s">
        <v>3</v>
      </c>
      <c r="AT96">
        <v>0.01</v>
      </c>
      <c r="AU96" t="s">
        <v>3</v>
      </c>
      <c r="AV96">
        <v>0</v>
      </c>
      <c r="AW96">
        <v>2</v>
      </c>
      <c r="AX96">
        <v>50338641</v>
      </c>
      <c r="AY96">
        <v>1</v>
      </c>
      <c r="AZ96">
        <v>0</v>
      </c>
      <c r="BA96">
        <v>88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Y96*Source!I100</f>
        <v>0.45</v>
      </c>
      <c r="CY96">
        <f t="shared" si="9"/>
        <v>28.15</v>
      </c>
      <c r="CZ96">
        <f t="shared" si="10"/>
        <v>28.15</v>
      </c>
      <c r="DA96">
        <f t="shared" si="11"/>
        <v>1</v>
      </c>
      <c r="DB96">
        <f t="shared" si="7"/>
        <v>0.3</v>
      </c>
      <c r="DC96">
        <f t="shared" si="8"/>
        <v>0</v>
      </c>
    </row>
    <row r="97" spans="1:107" x14ac:dyDescent="0.2">
      <c r="A97">
        <f>ROW(Source!A100)</f>
        <v>100</v>
      </c>
      <c r="B97">
        <v>50333811</v>
      </c>
      <c r="C97">
        <v>50338634</v>
      </c>
      <c r="D97">
        <v>45869740</v>
      </c>
      <c r="E97">
        <v>1</v>
      </c>
      <c r="F97">
        <v>1</v>
      </c>
      <c r="G97">
        <v>1</v>
      </c>
      <c r="H97">
        <v>3</v>
      </c>
      <c r="I97" t="s">
        <v>279</v>
      </c>
      <c r="J97" t="s">
        <v>281</v>
      </c>
      <c r="K97" t="s">
        <v>280</v>
      </c>
      <c r="L97">
        <v>1477</v>
      </c>
      <c r="N97">
        <v>1013</v>
      </c>
      <c r="O97" t="s">
        <v>110</v>
      </c>
      <c r="P97" t="s">
        <v>112</v>
      </c>
      <c r="Q97">
        <v>1</v>
      </c>
      <c r="W97">
        <v>0</v>
      </c>
      <c r="X97">
        <v>498524852</v>
      </c>
      <c r="Y97">
        <v>5.6100000000000004E-3</v>
      </c>
      <c r="AA97">
        <v>4522.46</v>
      </c>
      <c r="AB97">
        <v>0</v>
      </c>
      <c r="AC97">
        <v>0</v>
      </c>
      <c r="AD97">
        <v>0</v>
      </c>
      <c r="AE97">
        <v>4522.46</v>
      </c>
      <c r="AF97">
        <v>0</v>
      </c>
      <c r="AG97">
        <v>0</v>
      </c>
      <c r="AH97">
        <v>0</v>
      </c>
      <c r="AI97">
        <v>1</v>
      </c>
      <c r="AJ97">
        <v>1</v>
      </c>
      <c r="AK97">
        <v>1</v>
      </c>
      <c r="AL97">
        <v>1</v>
      </c>
      <c r="AN97">
        <v>0</v>
      </c>
      <c r="AO97">
        <v>0</v>
      </c>
      <c r="AP97">
        <v>0</v>
      </c>
      <c r="AQ97">
        <v>0</v>
      </c>
      <c r="AR97">
        <v>0</v>
      </c>
      <c r="AS97" t="s">
        <v>3</v>
      </c>
      <c r="AT97">
        <v>5.6100000000000004E-3</v>
      </c>
      <c r="AU97" t="s">
        <v>3</v>
      </c>
      <c r="AV97">
        <v>0</v>
      </c>
      <c r="AW97">
        <v>1</v>
      </c>
      <c r="AX97">
        <v>-1</v>
      </c>
      <c r="AY97">
        <v>0</v>
      </c>
      <c r="AZ97">
        <v>0</v>
      </c>
      <c r="BA97" t="s">
        <v>3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Y97*Source!I100</f>
        <v>0.25245000000000001</v>
      </c>
      <c r="CY97">
        <f t="shared" si="9"/>
        <v>4522.46</v>
      </c>
      <c r="CZ97">
        <f t="shared" si="10"/>
        <v>4522.46</v>
      </c>
      <c r="DA97">
        <f t="shared" si="11"/>
        <v>1</v>
      </c>
      <c r="DB97">
        <f t="shared" si="7"/>
        <v>25.4</v>
      </c>
      <c r="DC97">
        <f t="shared" si="8"/>
        <v>0</v>
      </c>
    </row>
    <row r="98" spans="1:107" x14ac:dyDescent="0.2">
      <c r="A98">
        <f>ROW(Source!A100)</f>
        <v>100</v>
      </c>
      <c r="B98">
        <v>50333811</v>
      </c>
      <c r="C98">
        <v>50338634</v>
      </c>
      <c r="D98">
        <v>45870745</v>
      </c>
      <c r="E98">
        <v>1</v>
      </c>
      <c r="F98">
        <v>1</v>
      </c>
      <c r="G98">
        <v>1</v>
      </c>
      <c r="H98">
        <v>3</v>
      </c>
      <c r="I98" t="s">
        <v>275</v>
      </c>
      <c r="J98" t="s">
        <v>277</v>
      </c>
      <c r="K98" t="s">
        <v>276</v>
      </c>
      <c r="L98">
        <v>1348</v>
      </c>
      <c r="N98">
        <v>1009</v>
      </c>
      <c r="O98" t="s">
        <v>240</v>
      </c>
      <c r="P98" t="s">
        <v>240</v>
      </c>
      <c r="Q98">
        <v>1000</v>
      </c>
      <c r="W98">
        <v>1</v>
      </c>
      <c r="X98">
        <v>-19438791</v>
      </c>
      <c r="Y98">
        <v>-5.0000000000000001E-4</v>
      </c>
      <c r="AA98">
        <v>89303.44</v>
      </c>
      <c r="AB98">
        <v>0</v>
      </c>
      <c r="AC98">
        <v>0</v>
      </c>
      <c r="AD98">
        <v>0</v>
      </c>
      <c r="AE98">
        <v>89303.44</v>
      </c>
      <c r="AF98">
        <v>0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N98">
        <v>0</v>
      </c>
      <c r="AO98">
        <v>1</v>
      </c>
      <c r="AP98">
        <v>0</v>
      </c>
      <c r="AQ98">
        <v>0</v>
      </c>
      <c r="AR98">
        <v>0</v>
      </c>
      <c r="AS98" t="s">
        <v>3</v>
      </c>
      <c r="AT98">
        <v>-5.0000000000000001E-4</v>
      </c>
      <c r="AU98" t="s">
        <v>3</v>
      </c>
      <c r="AV98">
        <v>0</v>
      </c>
      <c r="AW98">
        <v>2</v>
      </c>
      <c r="AX98">
        <v>50338642</v>
      </c>
      <c r="AY98">
        <v>1</v>
      </c>
      <c r="AZ98">
        <v>6144</v>
      </c>
      <c r="BA98">
        <v>89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Y98*Source!I100</f>
        <v>-2.2499999999999999E-2</v>
      </c>
      <c r="CY98">
        <f t="shared" si="9"/>
        <v>89303.44</v>
      </c>
      <c r="CZ98">
        <f t="shared" si="10"/>
        <v>89303.44</v>
      </c>
      <c r="DA98">
        <f t="shared" si="11"/>
        <v>1</v>
      </c>
      <c r="DB98">
        <f t="shared" si="7"/>
        <v>-44.7</v>
      </c>
      <c r="DC98">
        <f t="shared" si="8"/>
        <v>0</v>
      </c>
    </row>
    <row r="99" spans="1:107" x14ac:dyDescent="0.2">
      <c r="A99">
        <f>ROW(Source!A100)</f>
        <v>100</v>
      </c>
      <c r="B99">
        <v>50333811</v>
      </c>
      <c r="C99">
        <v>50338634</v>
      </c>
      <c r="D99">
        <v>45873941</v>
      </c>
      <c r="E99">
        <v>1</v>
      </c>
      <c r="F99">
        <v>1</v>
      </c>
      <c r="G99">
        <v>1</v>
      </c>
      <c r="H99">
        <v>3</v>
      </c>
      <c r="I99" t="s">
        <v>591</v>
      </c>
      <c r="J99" t="s">
        <v>592</v>
      </c>
      <c r="K99" t="s">
        <v>593</v>
      </c>
      <c r="L99">
        <v>1346</v>
      </c>
      <c r="N99">
        <v>1009</v>
      </c>
      <c r="O99" t="s">
        <v>471</v>
      </c>
      <c r="P99" t="s">
        <v>471</v>
      </c>
      <c r="Q99">
        <v>1</v>
      </c>
      <c r="W99">
        <v>0</v>
      </c>
      <c r="X99">
        <v>1205657813</v>
      </c>
      <c r="Y99">
        <v>0.01</v>
      </c>
      <c r="AA99">
        <v>33.06</v>
      </c>
      <c r="AB99">
        <v>0</v>
      </c>
      <c r="AC99">
        <v>0</v>
      </c>
      <c r="AD99">
        <v>0</v>
      </c>
      <c r="AE99">
        <v>33.06</v>
      </c>
      <c r="AF99">
        <v>0</v>
      </c>
      <c r="AG99">
        <v>0</v>
      </c>
      <c r="AH99">
        <v>0</v>
      </c>
      <c r="AI99">
        <v>1</v>
      </c>
      <c r="AJ99">
        <v>1</v>
      </c>
      <c r="AK99">
        <v>1</v>
      </c>
      <c r="AL99">
        <v>1</v>
      </c>
      <c r="AN99">
        <v>0</v>
      </c>
      <c r="AO99">
        <v>1</v>
      </c>
      <c r="AP99">
        <v>0</v>
      </c>
      <c r="AQ99">
        <v>0</v>
      </c>
      <c r="AR99">
        <v>0</v>
      </c>
      <c r="AS99" t="s">
        <v>3</v>
      </c>
      <c r="AT99">
        <v>0.01</v>
      </c>
      <c r="AU99" t="s">
        <v>3</v>
      </c>
      <c r="AV99">
        <v>0</v>
      </c>
      <c r="AW99">
        <v>2</v>
      </c>
      <c r="AX99">
        <v>50338643</v>
      </c>
      <c r="AY99">
        <v>1</v>
      </c>
      <c r="AZ99">
        <v>0</v>
      </c>
      <c r="BA99">
        <v>90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Y99*Source!I100</f>
        <v>0.45</v>
      </c>
      <c r="CY99">
        <f t="shared" si="9"/>
        <v>33.06</v>
      </c>
      <c r="CZ99">
        <f t="shared" si="10"/>
        <v>33.06</v>
      </c>
      <c r="DA99">
        <f t="shared" si="11"/>
        <v>1</v>
      </c>
      <c r="DB99">
        <f t="shared" si="7"/>
        <v>0.3</v>
      </c>
      <c r="DC99">
        <f t="shared" si="8"/>
        <v>0</v>
      </c>
    </row>
    <row r="100" spans="1:107" x14ac:dyDescent="0.2">
      <c r="A100">
        <f>ROW(Source!A100)</f>
        <v>100</v>
      </c>
      <c r="B100">
        <v>50333811</v>
      </c>
      <c r="C100">
        <v>50338634</v>
      </c>
      <c r="D100">
        <v>45967299</v>
      </c>
      <c r="E100">
        <v>1</v>
      </c>
      <c r="F100">
        <v>1</v>
      </c>
      <c r="G100">
        <v>1</v>
      </c>
      <c r="H100">
        <v>3</v>
      </c>
      <c r="I100" t="s">
        <v>493</v>
      </c>
      <c r="J100" t="s">
        <v>494</v>
      </c>
      <c r="K100" t="s">
        <v>495</v>
      </c>
      <c r="L100">
        <v>1344</v>
      </c>
      <c r="N100">
        <v>1008</v>
      </c>
      <c r="O100" t="s">
        <v>496</v>
      </c>
      <c r="P100" t="s">
        <v>496</v>
      </c>
      <c r="Q100">
        <v>1</v>
      </c>
      <c r="W100">
        <v>0</v>
      </c>
      <c r="X100">
        <v>-1363992221</v>
      </c>
      <c r="Y100">
        <v>0.25</v>
      </c>
      <c r="AA100">
        <v>1</v>
      </c>
      <c r="AB100">
        <v>0</v>
      </c>
      <c r="AC100">
        <v>0</v>
      </c>
      <c r="AD100">
        <v>0</v>
      </c>
      <c r="AE100">
        <v>1</v>
      </c>
      <c r="AF100">
        <v>0</v>
      </c>
      <c r="AG100">
        <v>0</v>
      </c>
      <c r="AH100">
        <v>0</v>
      </c>
      <c r="AI100">
        <v>1</v>
      </c>
      <c r="AJ100">
        <v>1</v>
      </c>
      <c r="AK100">
        <v>1</v>
      </c>
      <c r="AL100">
        <v>1</v>
      </c>
      <c r="AN100">
        <v>0</v>
      </c>
      <c r="AO100">
        <v>1</v>
      </c>
      <c r="AP100">
        <v>0</v>
      </c>
      <c r="AQ100">
        <v>0</v>
      </c>
      <c r="AR100">
        <v>0</v>
      </c>
      <c r="AS100" t="s">
        <v>3</v>
      </c>
      <c r="AT100">
        <v>0.25</v>
      </c>
      <c r="AU100" t="s">
        <v>3</v>
      </c>
      <c r="AV100">
        <v>0</v>
      </c>
      <c r="AW100">
        <v>2</v>
      </c>
      <c r="AX100">
        <v>50338644</v>
      </c>
      <c r="AY100">
        <v>1</v>
      </c>
      <c r="AZ100">
        <v>0</v>
      </c>
      <c r="BA100">
        <v>91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Y100*Source!I100</f>
        <v>11.25</v>
      </c>
      <c r="CY100">
        <f t="shared" si="9"/>
        <v>1</v>
      </c>
      <c r="CZ100">
        <f t="shared" si="10"/>
        <v>1</v>
      </c>
      <c r="DA100">
        <f t="shared" si="11"/>
        <v>1</v>
      </c>
      <c r="DB100">
        <f t="shared" si="7"/>
        <v>0.3</v>
      </c>
      <c r="DC100">
        <f t="shared" si="8"/>
        <v>0</v>
      </c>
    </row>
    <row r="101" spans="1:107" x14ac:dyDescent="0.2">
      <c r="A101">
        <f>ROW(Source!A106)</f>
        <v>106</v>
      </c>
      <c r="B101">
        <v>50333811</v>
      </c>
      <c r="C101">
        <v>50338227</v>
      </c>
      <c r="D101">
        <v>45975055</v>
      </c>
      <c r="E101">
        <v>1</v>
      </c>
      <c r="F101">
        <v>1</v>
      </c>
      <c r="G101">
        <v>1</v>
      </c>
      <c r="H101">
        <v>1</v>
      </c>
      <c r="I101" t="s">
        <v>594</v>
      </c>
      <c r="J101" t="s">
        <v>3</v>
      </c>
      <c r="K101" t="s">
        <v>595</v>
      </c>
      <c r="L101">
        <v>1476</v>
      </c>
      <c r="N101">
        <v>1013</v>
      </c>
      <c r="O101" t="s">
        <v>446</v>
      </c>
      <c r="P101" t="s">
        <v>447</v>
      </c>
      <c r="Q101">
        <v>1</v>
      </c>
      <c r="W101">
        <v>0</v>
      </c>
      <c r="X101">
        <v>2004308244</v>
      </c>
      <c r="Y101">
        <v>8.9600000000000009</v>
      </c>
      <c r="AA101">
        <v>0</v>
      </c>
      <c r="AB101">
        <v>0</v>
      </c>
      <c r="AC101">
        <v>0</v>
      </c>
      <c r="AD101">
        <v>7.65</v>
      </c>
      <c r="AE101">
        <v>0</v>
      </c>
      <c r="AF101">
        <v>0</v>
      </c>
      <c r="AG101">
        <v>0</v>
      </c>
      <c r="AH101">
        <v>7.65</v>
      </c>
      <c r="AI101">
        <v>1</v>
      </c>
      <c r="AJ101">
        <v>1</v>
      </c>
      <c r="AK101">
        <v>1</v>
      </c>
      <c r="AL101">
        <v>1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3</v>
      </c>
      <c r="AT101">
        <v>8.9600000000000009</v>
      </c>
      <c r="AU101" t="s">
        <v>3</v>
      </c>
      <c r="AV101">
        <v>1</v>
      </c>
      <c r="AW101">
        <v>2</v>
      </c>
      <c r="AX101">
        <v>50338238</v>
      </c>
      <c r="AY101">
        <v>1</v>
      </c>
      <c r="AZ101">
        <v>0</v>
      </c>
      <c r="BA101">
        <v>92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Y101*Source!I106</f>
        <v>5.3760000000000003</v>
      </c>
      <c r="CY101">
        <f>AD101</f>
        <v>7.65</v>
      </c>
      <c r="CZ101">
        <f>AH101</f>
        <v>7.65</v>
      </c>
      <c r="DA101">
        <f>AL101</f>
        <v>1</v>
      </c>
      <c r="DB101">
        <f t="shared" si="7"/>
        <v>68.5</v>
      </c>
      <c r="DC101">
        <f t="shared" si="8"/>
        <v>0</v>
      </c>
    </row>
    <row r="102" spans="1:107" x14ac:dyDescent="0.2">
      <c r="A102">
        <f>ROW(Source!A106)</f>
        <v>106</v>
      </c>
      <c r="B102">
        <v>50333811</v>
      </c>
      <c r="C102">
        <v>50338227</v>
      </c>
      <c r="D102">
        <v>121548</v>
      </c>
      <c r="E102">
        <v>1</v>
      </c>
      <c r="F102">
        <v>1</v>
      </c>
      <c r="G102">
        <v>1</v>
      </c>
      <c r="H102">
        <v>1</v>
      </c>
      <c r="I102" t="s">
        <v>26</v>
      </c>
      <c r="J102" t="s">
        <v>3</v>
      </c>
      <c r="K102" t="s">
        <v>448</v>
      </c>
      <c r="L102">
        <v>608254</v>
      </c>
      <c r="N102">
        <v>1013</v>
      </c>
      <c r="O102" t="s">
        <v>449</v>
      </c>
      <c r="P102" t="s">
        <v>449</v>
      </c>
      <c r="Q102">
        <v>1</v>
      </c>
      <c r="W102">
        <v>0</v>
      </c>
      <c r="X102">
        <v>-185737400</v>
      </c>
      <c r="Y102">
        <v>0.06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1</v>
      </c>
      <c r="AJ102">
        <v>1</v>
      </c>
      <c r="AK102">
        <v>1</v>
      </c>
      <c r="AL102">
        <v>1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3</v>
      </c>
      <c r="AT102">
        <v>0.06</v>
      </c>
      <c r="AU102" t="s">
        <v>3</v>
      </c>
      <c r="AV102">
        <v>2</v>
      </c>
      <c r="AW102">
        <v>2</v>
      </c>
      <c r="AX102">
        <v>50338239</v>
      </c>
      <c r="AY102">
        <v>1</v>
      </c>
      <c r="AZ102">
        <v>0</v>
      </c>
      <c r="BA102">
        <v>93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Y102*Source!I106</f>
        <v>3.5999999999999997E-2</v>
      </c>
      <c r="CY102">
        <f>AD102</f>
        <v>0</v>
      </c>
      <c r="CZ102">
        <f>AH102</f>
        <v>0</v>
      </c>
      <c r="DA102">
        <f>AL102</f>
        <v>1</v>
      </c>
      <c r="DB102">
        <f t="shared" si="7"/>
        <v>0</v>
      </c>
      <c r="DC102">
        <f t="shared" si="8"/>
        <v>0</v>
      </c>
    </row>
    <row r="103" spans="1:107" x14ac:dyDescent="0.2">
      <c r="A103">
        <f>ROW(Source!A106)</f>
        <v>106</v>
      </c>
      <c r="B103">
        <v>50333811</v>
      </c>
      <c r="C103">
        <v>50338227</v>
      </c>
      <c r="D103">
        <v>45811342</v>
      </c>
      <c r="E103">
        <v>1</v>
      </c>
      <c r="F103">
        <v>1</v>
      </c>
      <c r="G103">
        <v>1</v>
      </c>
      <c r="H103">
        <v>2</v>
      </c>
      <c r="I103" t="s">
        <v>505</v>
      </c>
      <c r="J103" t="s">
        <v>506</v>
      </c>
      <c r="K103" t="s">
        <v>507</v>
      </c>
      <c r="L103">
        <v>45811227</v>
      </c>
      <c r="N103">
        <v>1013</v>
      </c>
      <c r="O103" t="s">
        <v>453</v>
      </c>
      <c r="P103" t="s">
        <v>453</v>
      </c>
      <c r="Q103">
        <v>1</v>
      </c>
      <c r="W103">
        <v>0</v>
      </c>
      <c r="X103">
        <v>-1570605523</v>
      </c>
      <c r="Y103">
        <v>0.06</v>
      </c>
      <c r="AA103">
        <v>0</v>
      </c>
      <c r="AB103">
        <v>134.41</v>
      </c>
      <c r="AC103">
        <v>13.26</v>
      </c>
      <c r="AD103">
        <v>0</v>
      </c>
      <c r="AE103">
        <v>0</v>
      </c>
      <c r="AF103">
        <v>134.41</v>
      </c>
      <c r="AG103">
        <v>13.26</v>
      </c>
      <c r="AH103">
        <v>0</v>
      </c>
      <c r="AI103">
        <v>1</v>
      </c>
      <c r="AJ103">
        <v>1</v>
      </c>
      <c r="AK103">
        <v>1</v>
      </c>
      <c r="AL103">
        <v>1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3</v>
      </c>
      <c r="AT103">
        <v>0.06</v>
      </c>
      <c r="AU103" t="s">
        <v>3</v>
      </c>
      <c r="AV103">
        <v>0</v>
      </c>
      <c r="AW103">
        <v>2</v>
      </c>
      <c r="AX103">
        <v>50338240</v>
      </c>
      <c r="AY103">
        <v>1</v>
      </c>
      <c r="AZ103">
        <v>0</v>
      </c>
      <c r="BA103">
        <v>94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Y103*Source!I106</f>
        <v>3.5999999999999997E-2</v>
      </c>
      <c r="CY103">
        <f>AB103</f>
        <v>134.41</v>
      </c>
      <c r="CZ103">
        <f>AF103</f>
        <v>134.41</v>
      </c>
      <c r="DA103">
        <f>AJ103</f>
        <v>1</v>
      </c>
      <c r="DB103">
        <f t="shared" si="7"/>
        <v>8.1</v>
      </c>
      <c r="DC103">
        <f t="shared" si="8"/>
        <v>0.8</v>
      </c>
    </row>
    <row r="104" spans="1:107" x14ac:dyDescent="0.2">
      <c r="A104">
        <f>ROW(Source!A106)</f>
        <v>106</v>
      </c>
      <c r="B104">
        <v>50333811</v>
      </c>
      <c r="C104">
        <v>50338227</v>
      </c>
      <c r="D104">
        <v>45813321</v>
      </c>
      <c r="E104">
        <v>1</v>
      </c>
      <c r="F104">
        <v>1</v>
      </c>
      <c r="G104">
        <v>1</v>
      </c>
      <c r="H104">
        <v>2</v>
      </c>
      <c r="I104" t="s">
        <v>454</v>
      </c>
      <c r="J104" t="s">
        <v>455</v>
      </c>
      <c r="K104" t="s">
        <v>456</v>
      </c>
      <c r="L104">
        <v>45811227</v>
      </c>
      <c r="N104">
        <v>1013</v>
      </c>
      <c r="O104" t="s">
        <v>453</v>
      </c>
      <c r="P104" t="s">
        <v>453</v>
      </c>
      <c r="Q104">
        <v>1</v>
      </c>
      <c r="W104">
        <v>0</v>
      </c>
      <c r="X104">
        <v>771999048</v>
      </c>
      <c r="Y104">
        <v>0.06</v>
      </c>
      <c r="AA104">
        <v>0</v>
      </c>
      <c r="AB104">
        <v>86.55</v>
      </c>
      <c r="AC104">
        <v>0</v>
      </c>
      <c r="AD104">
        <v>0</v>
      </c>
      <c r="AE104">
        <v>0</v>
      </c>
      <c r="AF104">
        <v>86.55</v>
      </c>
      <c r="AG104">
        <v>0</v>
      </c>
      <c r="AH104">
        <v>0</v>
      </c>
      <c r="AI104">
        <v>1</v>
      </c>
      <c r="AJ104">
        <v>1</v>
      </c>
      <c r="AK104">
        <v>1</v>
      </c>
      <c r="AL104">
        <v>1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3</v>
      </c>
      <c r="AT104">
        <v>0.06</v>
      </c>
      <c r="AU104" t="s">
        <v>3</v>
      </c>
      <c r="AV104">
        <v>0</v>
      </c>
      <c r="AW104">
        <v>2</v>
      </c>
      <c r="AX104">
        <v>50338241</v>
      </c>
      <c r="AY104">
        <v>1</v>
      </c>
      <c r="AZ104">
        <v>0</v>
      </c>
      <c r="BA104">
        <v>95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Y104*Source!I106</f>
        <v>3.5999999999999997E-2</v>
      </c>
      <c r="CY104">
        <f>AB104</f>
        <v>86.55</v>
      </c>
      <c r="CZ104">
        <f>AF104</f>
        <v>86.55</v>
      </c>
      <c r="DA104">
        <f>AJ104</f>
        <v>1</v>
      </c>
      <c r="DB104">
        <f t="shared" si="7"/>
        <v>5.2</v>
      </c>
      <c r="DC104">
        <f t="shared" si="8"/>
        <v>0</v>
      </c>
    </row>
    <row r="105" spans="1:107" x14ac:dyDescent="0.2">
      <c r="A105">
        <f>ROW(Source!A106)</f>
        <v>106</v>
      </c>
      <c r="B105">
        <v>50333811</v>
      </c>
      <c r="C105">
        <v>50338227</v>
      </c>
      <c r="D105">
        <v>45816372</v>
      </c>
      <c r="E105">
        <v>1</v>
      </c>
      <c r="F105">
        <v>1</v>
      </c>
      <c r="G105">
        <v>1</v>
      </c>
      <c r="H105">
        <v>3</v>
      </c>
      <c r="I105" t="s">
        <v>596</v>
      </c>
      <c r="J105" t="s">
        <v>597</v>
      </c>
      <c r="K105" t="s">
        <v>598</v>
      </c>
      <c r="L105">
        <v>1348</v>
      </c>
      <c r="N105">
        <v>1009</v>
      </c>
      <c r="O105" t="s">
        <v>240</v>
      </c>
      <c r="P105" t="s">
        <v>240</v>
      </c>
      <c r="Q105">
        <v>1000</v>
      </c>
      <c r="W105">
        <v>0</v>
      </c>
      <c r="X105">
        <v>-859036848</v>
      </c>
      <c r="Y105">
        <v>1.16E-3</v>
      </c>
      <c r="AA105">
        <v>1731.65</v>
      </c>
      <c r="AB105">
        <v>0</v>
      </c>
      <c r="AC105">
        <v>0</v>
      </c>
      <c r="AD105">
        <v>0</v>
      </c>
      <c r="AE105">
        <v>1731.65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N105">
        <v>0</v>
      </c>
      <c r="AO105">
        <v>1</v>
      </c>
      <c r="AP105">
        <v>0</v>
      </c>
      <c r="AQ105">
        <v>0</v>
      </c>
      <c r="AR105">
        <v>0</v>
      </c>
      <c r="AS105" t="s">
        <v>3</v>
      </c>
      <c r="AT105">
        <v>1.16E-3</v>
      </c>
      <c r="AU105" t="s">
        <v>3</v>
      </c>
      <c r="AV105">
        <v>0</v>
      </c>
      <c r="AW105">
        <v>2</v>
      </c>
      <c r="AX105">
        <v>50338242</v>
      </c>
      <c r="AY105">
        <v>1</v>
      </c>
      <c r="AZ105">
        <v>0</v>
      </c>
      <c r="BA105">
        <v>96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Y105*Source!I106</f>
        <v>6.96E-4</v>
      </c>
      <c r="CY105">
        <f t="shared" ref="CY105:CY111" si="12">AA105</f>
        <v>1731.65</v>
      </c>
      <c r="CZ105">
        <f t="shared" ref="CZ105:CZ111" si="13">AE105</f>
        <v>1731.65</v>
      </c>
      <c r="DA105">
        <f t="shared" ref="DA105:DA111" si="14">AI105</f>
        <v>1</v>
      </c>
      <c r="DB105">
        <f t="shared" si="7"/>
        <v>2</v>
      </c>
      <c r="DC105">
        <f t="shared" si="8"/>
        <v>0</v>
      </c>
    </row>
    <row r="106" spans="1:107" x14ac:dyDescent="0.2">
      <c r="A106">
        <f>ROW(Source!A106)</f>
        <v>106</v>
      </c>
      <c r="B106">
        <v>50333811</v>
      </c>
      <c r="C106">
        <v>50338227</v>
      </c>
      <c r="D106">
        <v>45816838</v>
      </c>
      <c r="E106">
        <v>1</v>
      </c>
      <c r="F106">
        <v>1</v>
      </c>
      <c r="G106">
        <v>1</v>
      </c>
      <c r="H106">
        <v>3</v>
      </c>
      <c r="I106" t="s">
        <v>599</v>
      </c>
      <c r="J106" t="s">
        <v>600</v>
      </c>
      <c r="K106" t="s">
        <v>601</v>
      </c>
      <c r="L106">
        <v>1346</v>
      </c>
      <c r="N106">
        <v>1009</v>
      </c>
      <c r="O106" t="s">
        <v>471</v>
      </c>
      <c r="P106" t="s">
        <v>471</v>
      </c>
      <c r="Q106">
        <v>1</v>
      </c>
      <c r="W106">
        <v>0</v>
      </c>
      <c r="X106">
        <v>546677157</v>
      </c>
      <c r="Y106">
        <v>0.02</v>
      </c>
      <c r="AA106">
        <v>25.89</v>
      </c>
      <c r="AB106">
        <v>0</v>
      </c>
      <c r="AC106">
        <v>0</v>
      </c>
      <c r="AD106">
        <v>0</v>
      </c>
      <c r="AE106">
        <v>25.89</v>
      </c>
      <c r="AF106">
        <v>0</v>
      </c>
      <c r="AG106">
        <v>0</v>
      </c>
      <c r="AH106">
        <v>0</v>
      </c>
      <c r="AI106">
        <v>1</v>
      </c>
      <c r="AJ106">
        <v>1</v>
      </c>
      <c r="AK106">
        <v>1</v>
      </c>
      <c r="AL106">
        <v>1</v>
      </c>
      <c r="AN106">
        <v>0</v>
      </c>
      <c r="AO106">
        <v>1</v>
      </c>
      <c r="AP106">
        <v>0</v>
      </c>
      <c r="AQ106">
        <v>0</v>
      </c>
      <c r="AR106">
        <v>0</v>
      </c>
      <c r="AS106" t="s">
        <v>3</v>
      </c>
      <c r="AT106">
        <v>0.02</v>
      </c>
      <c r="AU106" t="s">
        <v>3</v>
      </c>
      <c r="AV106">
        <v>0</v>
      </c>
      <c r="AW106">
        <v>2</v>
      </c>
      <c r="AX106">
        <v>50338243</v>
      </c>
      <c r="AY106">
        <v>1</v>
      </c>
      <c r="AZ106">
        <v>0</v>
      </c>
      <c r="BA106">
        <v>97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X106">
        <f>Y106*Source!I106</f>
        <v>1.2E-2</v>
      </c>
      <c r="CY106">
        <f t="shared" si="12"/>
        <v>25.89</v>
      </c>
      <c r="CZ106">
        <f t="shared" si="13"/>
        <v>25.89</v>
      </c>
      <c r="DA106">
        <f t="shared" si="14"/>
        <v>1</v>
      </c>
      <c r="DB106">
        <f t="shared" si="7"/>
        <v>0.5</v>
      </c>
      <c r="DC106">
        <f t="shared" si="8"/>
        <v>0</v>
      </c>
    </row>
    <row r="107" spans="1:107" x14ac:dyDescent="0.2">
      <c r="A107">
        <f>ROW(Source!A106)</f>
        <v>106</v>
      </c>
      <c r="B107">
        <v>50333811</v>
      </c>
      <c r="C107">
        <v>50338227</v>
      </c>
      <c r="D107">
        <v>45817317</v>
      </c>
      <c r="E107">
        <v>1</v>
      </c>
      <c r="F107">
        <v>1</v>
      </c>
      <c r="G107">
        <v>1</v>
      </c>
      <c r="H107">
        <v>3</v>
      </c>
      <c r="I107" t="s">
        <v>588</v>
      </c>
      <c r="J107" t="s">
        <v>589</v>
      </c>
      <c r="K107" t="s">
        <v>590</v>
      </c>
      <c r="L107">
        <v>1346</v>
      </c>
      <c r="N107">
        <v>1009</v>
      </c>
      <c r="O107" t="s">
        <v>471</v>
      </c>
      <c r="P107" t="s">
        <v>471</v>
      </c>
      <c r="Q107">
        <v>1</v>
      </c>
      <c r="W107">
        <v>0</v>
      </c>
      <c r="X107">
        <v>-1553966004</v>
      </c>
      <c r="Y107">
        <v>0.32</v>
      </c>
      <c r="AA107">
        <v>28.15</v>
      </c>
      <c r="AB107">
        <v>0</v>
      </c>
      <c r="AC107">
        <v>0</v>
      </c>
      <c r="AD107">
        <v>0</v>
      </c>
      <c r="AE107">
        <v>28.15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N107">
        <v>0</v>
      </c>
      <c r="AO107">
        <v>1</v>
      </c>
      <c r="AP107">
        <v>0</v>
      </c>
      <c r="AQ107">
        <v>0</v>
      </c>
      <c r="AR107">
        <v>0</v>
      </c>
      <c r="AS107" t="s">
        <v>3</v>
      </c>
      <c r="AT107">
        <v>0.32</v>
      </c>
      <c r="AU107" t="s">
        <v>3</v>
      </c>
      <c r="AV107">
        <v>0</v>
      </c>
      <c r="AW107">
        <v>2</v>
      </c>
      <c r="AX107">
        <v>50338244</v>
      </c>
      <c r="AY107">
        <v>1</v>
      </c>
      <c r="AZ107">
        <v>0</v>
      </c>
      <c r="BA107">
        <v>98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X107">
        <f>Y107*Source!I106</f>
        <v>0.192</v>
      </c>
      <c r="CY107">
        <f t="shared" si="12"/>
        <v>28.15</v>
      </c>
      <c r="CZ107">
        <f t="shared" si="13"/>
        <v>28.15</v>
      </c>
      <c r="DA107">
        <f t="shared" si="14"/>
        <v>1</v>
      </c>
      <c r="DB107">
        <f t="shared" si="7"/>
        <v>9</v>
      </c>
      <c r="DC107">
        <f t="shared" si="8"/>
        <v>0</v>
      </c>
    </row>
    <row r="108" spans="1:107" x14ac:dyDescent="0.2">
      <c r="A108">
        <f>ROW(Source!A106)</f>
        <v>106</v>
      </c>
      <c r="B108">
        <v>50333811</v>
      </c>
      <c r="C108">
        <v>50338227</v>
      </c>
      <c r="D108">
        <v>45870134</v>
      </c>
      <c r="E108">
        <v>1</v>
      </c>
      <c r="F108">
        <v>1</v>
      </c>
      <c r="G108">
        <v>1</v>
      </c>
      <c r="H108">
        <v>3</v>
      </c>
      <c r="I108" t="s">
        <v>191</v>
      </c>
      <c r="J108" t="s">
        <v>193</v>
      </c>
      <c r="K108" t="s">
        <v>192</v>
      </c>
      <c r="L108">
        <v>1477</v>
      </c>
      <c r="N108">
        <v>1013</v>
      </c>
      <c r="O108" t="s">
        <v>110</v>
      </c>
      <c r="P108" t="s">
        <v>112</v>
      </c>
      <c r="Q108">
        <v>1</v>
      </c>
      <c r="W108">
        <v>0</v>
      </c>
      <c r="X108">
        <v>-560388058</v>
      </c>
      <c r="Y108">
        <v>0.10199999999999999</v>
      </c>
      <c r="AA108">
        <v>25445.88</v>
      </c>
      <c r="AB108">
        <v>0</v>
      </c>
      <c r="AC108">
        <v>0</v>
      </c>
      <c r="AD108">
        <v>0</v>
      </c>
      <c r="AE108">
        <v>25445.88</v>
      </c>
      <c r="AF108">
        <v>0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N108">
        <v>0</v>
      </c>
      <c r="AO108">
        <v>0</v>
      </c>
      <c r="AP108">
        <v>0</v>
      </c>
      <c r="AQ108">
        <v>0</v>
      </c>
      <c r="AR108">
        <v>0</v>
      </c>
      <c r="AS108" t="s">
        <v>3</v>
      </c>
      <c r="AT108">
        <v>0.10199999999999999</v>
      </c>
      <c r="AU108" t="s">
        <v>3</v>
      </c>
      <c r="AV108">
        <v>0</v>
      </c>
      <c r="AW108">
        <v>1</v>
      </c>
      <c r="AX108">
        <v>-1</v>
      </c>
      <c r="AY108">
        <v>0</v>
      </c>
      <c r="AZ108">
        <v>0</v>
      </c>
      <c r="BA108" t="s">
        <v>3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X108">
        <f>Y108*Source!I106</f>
        <v>6.1199999999999991E-2</v>
      </c>
      <c r="CY108">
        <f t="shared" si="12"/>
        <v>25445.88</v>
      </c>
      <c r="CZ108">
        <f t="shared" si="13"/>
        <v>25445.88</v>
      </c>
      <c r="DA108">
        <f t="shared" si="14"/>
        <v>1</v>
      </c>
      <c r="DB108">
        <f t="shared" si="7"/>
        <v>2595.5</v>
      </c>
      <c r="DC108">
        <f t="shared" si="8"/>
        <v>0</v>
      </c>
    </row>
    <row r="109" spans="1:107" x14ac:dyDescent="0.2">
      <c r="A109">
        <f>ROW(Source!A106)</f>
        <v>106</v>
      </c>
      <c r="B109">
        <v>50333811</v>
      </c>
      <c r="C109">
        <v>50338227</v>
      </c>
      <c r="D109">
        <v>45879872</v>
      </c>
      <c r="E109">
        <v>1</v>
      </c>
      <c r="F109">
        <v>1</v>
      </c>
      <c r="G109">
        <v>1</v>
      </c>
      <c r="H109">
        <v>3</v>
      </c>
      <c r="I109" t="s">
        <v>602</v>
      </c>
      <c r="J109" t="s">
        <v>603</v>
      </c>
      <c r="K109" t="s">
        <v>604</v>
      </c>
      <c r="L109">
        <v>1356</v>
      </c>
      <c r="N109">
        <v>1010</v>
      </c>
      <c r="O109" t="s">
        <v>263</v>
      </c>
      <c r="P109" t="s">
        <v>263</v>
      </c>
      <c r="Q109">
        <v>1000</v>
      </c>
      <c r="W109">
        <v>0</v>
      </c>
      <c r="X109">
        <v>-1587930337</v>
      </c>
      <c r="Y109">
        <v>1.2200000000000001E-2</v>
      </c>
      <c r="AA109">
        <v>261.16000000000003</v>
      </c>
      <c r="AB109">
        <v>0</v>
      </c>
      <c r="AC109">
        <v>0</v>
      </c>
      <c r="AD109">
        <v>0</v>
      </c>
      <c r="AE109">
        <v>261.16000000000003</v>
      </c>
      <c r="AF109">
        <v>0</v>
      </c>
      <c r="AG109">
        <v>0</v>
      </c>
      <c r="AH109">
        <v>0</v>
      </c>
      <c r="AI109">
        <v>1</v>
      </c>
      <c r="AJ109">
        <v>1</v>
      </c>
      <c r="AK109">
        <v>1</v>
      </c>
      <c r="AL109">
        <v>1</v>
      </c>
      <c r="AN109">
        <v>0</v>
      </c>
      <c r="AO109">
        <v>1</v>
      </c>
      <c r="AP109">
        <v>0</v>
      </c>
      <c r="AQ109">
        <v>0</v>
      </c>
      <c r="AR109">
        <v>0</v>
      </c>
      <c r="AS109" t="s">
        <v>3</v>
      </c>
      <c r="AT109">
        <v>1.2200000000000001E-2</v>
      </c>
      <c r="AU109" t="s">
        <v>3</v>
      </c>
      <c r="AV109">
        <v>0</v>
      </c>
      <c r="AW109">
        <v>2</v>
      </c>
      <c r="AX109">
        <v>50338245</v>
      </c>
      <c r="AY109">
        <v>1</v>
      </c>
      <c r="AZ109">
        <v>0</v>
      </c>
      <c r="BA109">
        <v>99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X109">
        <f>Y109*Source!I106</f>
        <v>7.3200000000000001E-3</v>
      </c>
      <c r="CY109">
        <f t="shared" si="12"/>
        <v>261.16000000000003</v>
      </c>
      <c r="CZ109">
        <f t="shared" si="13"/>
        <v>261.16000000000003</v>
      </c>
      <c r="DA109">
        <f t="shared" si="14"/>
        <v>1</v>
      </c>
      <c r="DB109">
        <f t="shared" si="7"/>
        <v>3.2</v>
      </c>
      <c r="DC109">
        <f t="shared" si="8"/>
        <v>0</v>
      </c>
    </row>
    <row r="110" spans="1:107" x14ac:dyDescent="0.2">
      <c r="A110">
        <f>ROW(Source!A106)</f>
        <v>106</v>
      </c>
      <c r="B110">
        <v>50333811</v>
      </c>
      <c r="C110">
        <v>50338227</v>
      </c>
      <c r="D110">
        <v>45880889</v>
      </c>
      <c r="E110">
        <v>1</v>
      </c>
      <c r="F110">
        <v>1</v>
      </c>
      <c r="G110">
        <v>1</v>
      </c>
      <c r="H110">
        <v>3</v>
      </c>
      <c r="I110" t="s">
        <v>605</v>
      </c>
      <c r="J110" t="s">
        <v>606</v>
      </c>
      <c r="K110" t="s">
        <v>607</v>
      </c>
      <c r="L110">
        <v>1354</v>
      </c>
      <c r="N110">
        <v>1010</v>
      </c>
      <c r="O110" t="s">
        <v>119</v>
      </c>
      <c r="P110" t="s">
        <v>119</v>
      </c>
      <c r="Q110">
        <v>1</v>
      </c>
      <c r="W110">
        <v>0</v>
      </c>
      <c r="X110">
        <v>1284594694</v>
      </c>
      <c r="Y110">
        <v>5</v>
      </c>
      <c r="AA110">
        <v>3.51</v>
      </c>
      <c r="AB110">
        <v>0</v>
      </c>
      <c r="AC110">
        <v>0</v>
      </c>
      <c r="AD110">
        <v>0</v>
      </c>
      <c r="AE110">
        <v>3.51</v>
      </c>
      <c r="AF110">
        <v>0</v>
      </c>
      <c r="AG110">
        <v>0</v>
      </c>
      <c r="AH110">
        <v>0</v>
      </c>
      <c r="AI110">
        <v>1</v>
      </c>
      <c r="AJ110">
        <v>1</v>
      </c>
      <c r="AK110">
        <v>1</v>
      </c>
      <c r="AL110">
        <v>1</v>
      </c>
      <c r="AN110">
        <v>0</v>
      </c>
      <c r="AO110">
        <v>1</v>
      </c>
      <c r="AP110">
        <v>0</v>
      </c>
      <c r="AQ110">
        <v>0</v>
      </c>
      <c r="AR110">
        <v>0</v>
      </c>
      <c r="AS110" t="s">
        <v>3</v>
      </c>
      <c r="AT110">
        <v>5</v>
      </c>
      <c r="AU110" t="s">
        <v>3</v>
      </c>
      <c r="AV110">
        <v>0</v>
      </c>
      <c r="AW110">
        <v>2</v>
      </c>
      <c r="AX110">
        <v>50338246</v>
      </c>
      <c r="AY110">
        <v>1</v>
      </c>
      <c r="AZ110">
        <v>0</v>
      </c>
      <c r="BA110">
        <v>100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X110">
        <f>Y110*Source!I106</f>
        <v>3</v>
      </c>
      <c r="CY110">
        <f t="shared" si="12"/>
        <v>3.51</v>
      </c>
      <c r="CZ110">
        <f t="shared" si="13"/>
        <v>3.51</v>
      </c>
      <c r="DA110">
        <f t="shared" si="14"/>
        <v>1</v>
      </c>
      <c r="DB110">
        <f t="shared" si="7"/>
        <v>17.600000000000001</v>
      </c>
      <c r="DC110">
        <f t="shared" si="8"/>
        <v>0</v>
      </c>
    </row>
    <row r="111" spans="1:107" x14ac:dyDescent="0.2">
      <c r="A111">
        <f>ROW(Source!A106)</f>
        <v>106</v>
      </c>
      <c r="B111">
        <v>50333811</v>
      </c>
      <c r="C111">
        <v>50338227</v>
      </c>
      <c r="D111">
        <v>45967299</v>
      </c>
      <c r="E111">
        <v>1</v>
      </c>
      <c r="F111">
        <v>1</v>
      </c>
      <c r="G111">
        <v>1</v>
      </c>
      <c r="H111">
        <v>3</v>
      </c>
      <c r="I111" t="s">
        <v>493</v>
      </c>
      <c r="J111" t="s">
        <v>494</v>
      </c>
      <c r="K111" t="s">
        <v>495</v>
      </c>
      <c r="L111">
        <v>1344</v>
      </c>
      <c r="N111">
        <v>1008</v>
      </c>
      <c r="O111" t="s">
        <v>496</v>
      </c>
      <c r="P111" t="s">
        <v>496</v>
      </c>
      <c r="Q111">
        <v>1</v>
      </c>
      <c r="W111">
        <v>0</v>
      </c>
      <c r="X111">
        <v>-1363992221</v>
      </c>
      <c r="Y111">
        <v>1.37</v>
      </c>
      <c r="AA111">
        <v>1</v>
      </c>
      <c r="AB111">
        <v>0</v>
      </c>
      <c r="AC111">
        <v>0</v>
      </c>
      <c r="AD111">
        <v>0</v>
      </c>
      <c r="AE111">
        <v>1</v>
      </c>
      <c r="AF111">
        <v>0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N111">
        <v>0</v>
      </c>
      <c r="AO111">
        <v>1</v>
      </c>
      <c r="AP111">
        <v>0</v>
      </c>
      <c r="AQ111">
        <v>0</v>
      </c>
      <c r="AR111">
        <v>0</v>
      </c>
      <c r="AS111" t="s">
        <v>3</v>
      </c>
      <c r="AT111">
        <v>1.37</v>
      </c>
      <c r="AU111" t="s">
        <v>3</v>
      </c>
      <c r="AV111">
        <v>0</v>
      </c>
      <c r="AW111">
        <v>2</v>
      </c>
      <c r="AX111">
        <v>50338247</v>
      </c>
      <c r="AY111">
        <v>1</v>
      </c>
      <c r="AZ111">
        <v>0</v>
      </c>
      <c r="BA111">
        <v>101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X111">
        <f>Y111*Source!I106</f>
        <v>0.82200000000000006</v>
      </c>
      <c r="CY111">
        <f t="shared" si="12"/>
        <v>1</v>
      </c>
      <c r="CZ111">
        <f t="shared" si="13"/>
        <v>1</v>
      </c>
      <c r="DA111">
        <f t="shared" si="14"/>
        <v>1</v>
      </c>
      <c r="DB111">
        <f t="shared" si="7"/>
        <v>1.4</v>
      </c>
      <c r="DC111">
        <f t="shared" si="8"/>
        <v>0</v>
      </c>
    </row>
    <row r="112" spans="1:107" x14ac:dyDescent="0.2">
      <c r="A112">
        <f>ROW(Source!A108)</f>
        <v>108</v>
      </c>
      <c r="B112">
        <v>50333811</v>
      </c>
      <c r="C112">
        <v>50338548</v>
      </c>
      <c r="D112">
        <v>45975055</v>
      </c>
      <c r="E112">
        <v>1</v>
      </c>
      <c r="F112">
        <v>1</v>
      </c>
      <c r="G112">
        <v>1</v>
      </c>
      <c r="H112">
        <v>1</v>
      </c>
      <c r="I112" t="s">
        <v>594</v>
      </c>
      <c r="J112" t="s">
        <v>3</v>
      </c>
      <c r="K112" t="s">
        <v>595</v>
      </c>
      <c r="L112">
        <v>1476</v>
      </c>
      <c r="N112">
        <v>1013</v>
      </c>
      <c r="O112" t="s">
        <v>446</v>
      </c>
      <c r="P112" t="s">
        <v>447</v>
      </c>
      <c r="Q112">
        <v>1</v>
      </c>
      <c r="W112">
        <v>0</v>
      </c>
      <c r="X112">
        <v>2004308244</v>
      </c>
      <c r="Y112">
        <v>54</v>
      </c>
      <c r="AA112">
        <v>0</v>
      </c>
      <c r="AB112">
        <v>0</v>
      </c>
      <c r="AC112">
        <v>0</v>
      </c>
      <c r="AD112">
        <v>7.65</v>
      </c>
      <c r="AE112">
        <v>0</v>
      </c>
      <c r="AF112">
        <v>0</v>
      </c>
      <c r="AG112">
        <v>0</v>
      </c>
      <c r="AH112">
        <v>7.65</v>
      </c>
      <c r="AI112">
        <v>1</v>
      </c>
      <c r="AJ112">
        <v>1</v>
      </c>
      <c r="AK112">
        <v>1</v>
      </c>
      <c r="AL112">
        <v>1</v>
      </c>
      <c r="AN112">
        <v>0</v>
      </c>
      <c r="AO112">
        <v>1</v>
      </c>
      <c r="AP112">
        <v>1</v>
      </c>
      <c r="AQ112">
        <v>0</v>
      </c>
      <c r="AR112">
        <v>0</v>
      </c>
      <c r="AS112" t="s">
        <v>3</v>
      </c>
      <c r="AT112">
        <v>54</v>
      </c>
      <c r="AU112" t="s">
        <v>3</v>
      </c>
      <c r="AV112">
        <v>1</v>
      </c>
      <c r="AW112">
        <v>2</v>
      </c>
      <c r="AX112">
        <v>50338550</v>
      </c>
      <c r="AY112">
        <v>1</v>
      </c>
      <c r="AZ112">
        <v>0</v>
      </c>
      <c r="BA112">
        <v>102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X112">
        <f>Y112*Source!I108</f>
        <v>0.17280000000000001</v>
      </c>
      <c r="CY112">
        <f>AD112</f>
        <v>7.65</v>
      </c>
      <c r="CZ112">
        <f>AH112</f>
        <v>7.65</v>
      </c>
      <c r="DA112">
        <f>AL112</f>
        <v>1</v>
      </c>
      <c r="DB112">
        <f t="shared" si="7"/>
        <v>413.1</v>
      </c>
      <c r="DC112">
        <f t="shared" si="8"/>
        <v>0</v>
      </c>
    </row>
    <row r="113" spans="1:107" x14ac:dyDescent="0.2">
      <c r="A113">
        <f>ROW(Source!A108)</f>
        <v>108</v>
      </c>
      <c r="B113">
        <v>50333811</v>
      </c>
      <c r="C113">
        <v>50338548</v>
      </c>
      <c r="D113">
        <v>121548</v>
      </c>
      <c r="E113">
        <v>1</v>
      </c>
      <c r="F113">
        <v>1</v>
      </c>
      <c r="G113">
        <v>1</v>
      </c>
      <c r="H113">
        <v>1</v>
      </c>
      <c r="I113" t="s">
        <v>26</v>
      </c>
      <c r="J113" t="s">
        <v>3</v>
      </c>
      <c r="K113" t="s">
        <v>448</v>
      </c>
      <c r="L113">
        <v>608254</v>
      </c>
      <c r="N113">
        <v>1013</v>
      </c>
      <c r="O113" t="s">
        <v>449</v>
      </c>
      <c r="P113" t="s">
        <v>449</v>
      </c>
      <c r="Q113">
        <v>1</v>
      </c>
      <c r="W113">
        <v>0</v>
      </c>
      <c r="X113">
        <v>-185737400</v>
      </c>
      <c r="Y113">
        <v>1.25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N113">
        <v>0</v>
      </c>
      <c r="AO113">
        <v>1</v>
      </c>
      <c r="AP113">
        <v>1</v>
      </c>
      <c r="AQ113">
        <v>0</v>
      </c>
      <c r="AR113">
        <v>0</v>
      </c>
      <c r="AS113" t="s">
        <v>3</v>
      </c>
      <c r="AT113">
        <v>1.25</v>
      </c>
      <c r="AU113" t="s">
        <v>3</v>
      </c>
      <c r="AV113">
        <v>2</v>
      </c>
      <c r="AW113">
        <v>2</v>
      </c>
      <c r="AX113">
        <v>50338551</v>
      </c>
      <c r="AY113">
        <v>1</v>
      </c>
      <c r="AZ113">
        <v>0</v>
      </c>
      <c r="BA113">
        <v>103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X113">
        <f>Y113*Source!I108</f>
        <v>4.0000000000000001E-3</v>
      </c>
      <c r="CY113">
        <f>AD113</f>
        <v>0</v>
      </c>
      <c r="CZ113">
        <f>AH113</f>
        <v>0</v>
      </c>
      <c r="DA113">
        <f>AL113</f>
        <v>1</v>
      </c>
      <c r="DB113">
        <f t="shared" si="7"/>
        <v>0</v>
      </c>
      <c r="DC113">
        <f t="shared" si="8"/>
        <v>0</v>
      </c>
    </row>
    <row r="114" spans="1:107" x14ac:dyDescent="0.2">
      <c r="A114">
        <f>ROW(Source!A108)</f>
        <v>108</v>
      </c>
      <c r="B114">
        <v>50333811</v>
      </c>
      <c r="C114">
        <v>50338548</v>
      </c>
      <c r="D114">
        <v>45811342</v>
      </c>
      <c r="E114">
        <v>1</v>
      </c>
      <c r="F114">
        <v>1</v>
      </c>
      <c r="G114">
        <v>1</v>
      </c>
      <c r="H114">
        <v>2</v>
      </c>
      <c r="I114" t="s">
        <v>505</v>
      </c>
      <c r="J114" t="s">
        <v>506</v>
      </c>
      <c r="K114" t="s">
        <v>507</v>
      </c>
      <c r="L114">
        <v>45811227</v>
      </c>
      <c r="N114">
        <v>1013</v>
      </c>
      <c r="O114" t="s">
        <v>453</v>
      </c>
      <c r="P114" t="s">
        <v>453</v>
      </c>
      <c r="Q114">
        <v>1</v>
      </c>
      <c r="W114">
        <v>0</v>
      </c>
      <c r="X114">
        <v>-1570605523</v>
      </c>
      <c r="Y114">
        <v>1.25</v>
      </c>
      <c r="AA114">
        <v>0</v>
      </c>
      <c r="AB114">
        <v>134.41</v>
      </c>
      <c r="AC114">
        <v>13.26</v>
      </c>
      <c r="AD114">
        <v>0</v>
      </c>
      <c r="AE114">
        <v>0</v>
      </c>
      <c r="AF114">
        <v>134.41</v>
      </c>
      <c r="AG114">
        <v>13.26</v>
      </c>
      <c r="AH114">
        <v>0</v>
      </c>
      <c r="AI114">
        <v>1</v>
      </c>
      <c r="AJ114">
        <v>1</v>
      </c>
      <c r="AK114">
        <v>1</v>
      </c>
      <c r="AL114">
        <v>1</v>
      </c>
      <c r="AN114">
        <v>0</v>
      </c>
      <c r="AO114">
        <v>1</v>
      </c>
      <c r="AP114">
        <v>1</v>
      </c>
      <c r="AQ114">
        <v>0</v>
      </c>
      <c r="AR114">
        <v>0</v>
      </c>
      <c r="AS114" t="s">
        <v>3</v>
      </c>
      <c r="AT114">
        <v>1.25</v>
      </c>
      <c r="AU114" t="s">
        <v>3</v>
      </c>
      <c r="AV114">
        <v>0</v>
      </c>
      <c r="AW114">
        <v>2</v>
      </c>
      <c r="AX114">
        <v>50338552</v>
      </c>
      <c r="AY114">
        <v>1</v>
      </c>
      <c r="AZ114">
        <v>0</v>
      </c>
      <c r="BA114">
        <v>104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X114">
        <f>Y114*Source!I108</f>
        <v>4.0000000000000001E-3</v>
      </c>
      <c r="CY114">
        <f>AB114</f>
        <v>134.41</v>
      </c>
      <c r="CZ114">
        <f>AF114</f>
        <v>134.41</v>
      </c>
      <c r="DA114">
        <f>AJ114</f>
        <v>1</v>
      </c>
      <c r="DB114">
        <f t="shared" si="7"/>
        <v>168</v>
      </c>
      <c r="DC114">
        <f t="shared" si="8"/>
        <v>16.600000000000001</v>
      </c>
    </row>
    <row r="115" spans="1:107" x14ac:dyDescent="0.2">
      <c r="A115">
        <f>ROW(Source!A108)</f>
        <v>108</v>
      </c>
      <c r="B115">
        <v>50333811</v>
      </c>
      <c r="C115">
        <v>50338548</v>
      </c>
      <c r="D115">
        <v>45811558</v>
      </c>
      <c r="E115">
        <v>1</v>
      </c>
      <c r="F115">
        <v>1</v>
      </c>
      <c r="G115">
        <v>1</v>
      </c>
      <c r="H115">
        <v>2</v>
      </c>
      <c r="I115" t="s">
        <v>608</v>
      </c>
      <c r="J115" t="s">
        <v>609</v>
      </c>
      <c r="K115" t="s">
        <v>610</v>
      </c>
      <c r="L115">
        <v>45811227</v>
      </c>
      <c r="N115">
        <v>1013</v>
      </c>
      <c r="O115" t="s">
        <v>453</v>
      </c>
      <c r="P115" t="s">
        <v>453</v>
      </c>
      <c r="Q115">
        <v>1</v>
      </c>
      <c r="W115">
        <v>0</v>
      </c>
      <c r="X115">
        <v>-519313395</v>
      </c>
      <c r="Y115">
        <v>10.48</v>
      </c>
      <c r="AA115">
        <v>0</v>
      </c>
      <c r="AB115">
        <v>8.1</v>
      </c>
      <c r="AC115">
        <v>0</v>
      </c>
      <c r="AD115">
        <v>0</v>
      </c>
      <c r="AE115">
        <v>0</v>
      </c>
      <c r="AF115">
        <v>8.1</v>
      </c>
      <c r="AG115">
        <v>0</v>
      </c>
      <c r="AH115">
        <v>0</v>
      </c>
      <c r="AI115">
        <v>1</v>
      </c>
      <c r="AJ115">
        <v>1</v>
      </c>
      <c r="AK115">
        <v>1</v>
      </c>
      <c r="AL115">
        <v>1</v>
      </c>
      <c r="AN115">
        <v>0</v>
      </c>
      <c r="AO115">
        <v>1</v>
      </c>
      <c r="AP115">
        <v>1</v>
      </c>
      <c r="AQ115">
        <v>0</v>
      </c>
      <c r="AR115">
        <v>0</v>
      </c>
      <c r="AS115" t="s">
        <v>3</v>
      </c>
      <c r="AT115">
        <v>10.48</v>
      </c>
      <c r="AU115" t="s">
        <v>3</v>
      </c>
      <c r="AV115">
        <v>0</v>
      </c>
      <c r="AW115">
        <v>2</v>
      </c>
      <c r="AX115">
        <v>50338553</v>
      </c>
      <c r="AY115">
        <v>1</v>
      </c>
      <c r="AZ115">
        <v>0</v>
      </c>
      <c r="BA115">
        <v>105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X115">
        <f>Y115*Source!I108</f>
        <v>3.3536000000000003E-2</v>
      </c>
      <c r="CY115">
        <f>AB115</f>
        <v>8.1</v>
      </c>
      <c r="CZ115">
        <f>AF115</f>
        <v>8.1</v>
      </c>
      <c r="DA115">
        <f>AJ115</f>
        <v>1</v>
      </c>
      <c r="DB115">
        <f t="shared" si="7"/>
        <v>84.9</v>
      </c>
      <c r="DC115">
        <f t="shared" si="8"/>
        <v>0</v>
      </c>
    </row>
    <row r="116" spans="1:107" x14ac:dyDescent="0.2">
      <c r="A116">
        <f>ROW(Source!A108)</f>
        <v>108</v>
      </c>
      <c r="B116">
        <v>50333811</v>
      </c>
      <c r="C116">
        <v>50338548</v>
      </c>
      <c r="D116">
        <v>45813321</v>
      </c>
      <c r="E116">
        <v>1</v>
      </c>
      <c r="F116">
        <v>1</v>
      </c>
      <c r="G116">
        <v>1</v>
      </c>
      <c r="H116">
        <v>2</v>
      </c>
      <c r="I116" t="s">
        <v>454</v>
      </c>
      <c r="J116" t="s">
        <v>455</v>
      </c>
      <c r="K116" t="s">
        <v>456</v>
      </c>
      <c r="L116">
        <v>45811227</v>
      </c>
      <c r="N116">
        <v>1013</v>
      </c>
      <c r="O116" t="s">
        <v>453</v>
      </c>
      <c r="P116" t="s">
        <v>453</v>
      </c>
      <c r="Q116">
        <v>1</v>
      </c>
      <c r="W116">
        <v>0</v>
      </c>
      <c r="X116">
        <v>771999048</v>
      </c>
      <c r="Y116">
        <v>1.25</v>
      </c>
      <c r="AA116">
        <v>0</v>
      </c>
      <c r="AB116">
        <v>86.55</v>
      </c>
      <c r="AC116">
        <v>0</v>
      </c>
      <c r="AD116">
        <v>0</v>
      </c>
      <c r="AE116">
        <v>0</v>
      </c>
      <c r="AF116">
        <v>86.55</v>
      </c>
      <c r="AG116">
        <v>0</v>
      </c>
      <c r="AH116">
        <v>0</v>
      </c>
      <c r="AI116">
        <v>1</v>
      </c>
      <c r="AJ116">
        <v>1</v>
      </c>
      <c r="AK116">
        <v>1</v>
      </c>
      <c r="AL116">
        <v>1</v>
      </c>
      <c r="AN116">
        <v>0</v>
      </c>
      <c r="AO116">
        <v>1</v>
      </c>
      <c r="AP116">
        <v>1</v>
      </c>
      <c r="AQ116">
        <v>0</v>
      </c>
      <c r="AR116">
        <v>0</v>
      </c>
      <c r="AS116" t="s">
        <v>3</v>
      </c>
      <c r="AT116">
        <v>1.25</v>
      </c>
      <c r="AU116" t="s">
        <v>3</v>
      </c>
      <c r="AV116">
        <v>0</v>
      </c>
      <c r="AW116">
        <v>2</v>
      </c>
      <c r="AX116">
        <v>50338554</v>
      </c>
      <c r="AY116">
        <v>1</v>
      </c>
      <c r="AZ116">
        <v>0</v>
      </c>
      <c r="BA116">
        <v>106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X116">
        <f>Y116*Source!I108</f>
        <v>4.0000000000000001E-3</v>
      </c>
      <c r="CY116">
        <f>AB116</f>
        <v>86.55</v>
      </c>
      <c r="CZ116">
        <f>AF116</f>
        <v>86.55</v>
      </c>
      <c r="DA116">
        <f>AJ116</f>
        <v>1</v>
      </c>
      <c r="DB116">
        <f t="shared" si="7"/>
        <v>108.2</v>
      </c>
      <c r="DC116">
        <f t="shared" si="8"/>
        <v>0</v>
      </c>
    </row>
    <row r="117" spans="1:107" x14ac:dyDescent="0.2">
      <c r="A117">
        <f>ROW(Source!A108)</f>
        <v>108</v>
      </c>
      <c r="B117">
        <v>50333811</v>
      </c>
      <c r="C117">
        <v>50338548</v>
      </c>
      <c r="D117">
        <v>45816577</v>
      </c>
      <c r="E117">
        <v>1</v>
      </c>
      <c r="F117">
        <v>1</v>
      </c>
      <c r="G117">
        <v>1</v>
      </c>
      <c r="H117">
        <v>3</v>
      </c>
      <c r="I117" t="s">
        <v>611</v>
      </c>
      <c r="J117" t="s">
        <v>612</v>
      </c>
      <c r="K117" t="s">
        <v>613</v>
      </c>
      <c r="L117">
        <v>1346</v>
      </c>
      <c r="N117">
        <v>1009</v>
      </c>
      <c r="O117" t="s">
        <v>471</v>
      </c>
      <c r="P117" t="s">
        <v>471</v>
      </c>
      <c r="Q117">
        <v>1</v>
      </c>
      <c r="W117">
        <v>0</v>
      </c>
      <c r="X117">
        <v>-1075678532</v>
      </c>
      <c r="Y117">
        <v>3.36</v>
      </c>
      <c r="AA117">
        <v>12.21</v>
      </c>
      <c r="AB117">
        <v>0</v>
      </c>
      <c r="AC117">
        <v>0</v>
      </c>
      <c r="AD117">
        <v>0</v>
      </c>
      <c r="AE117">
        <v>12.21</v>
      </c>
      <c r="AF117">
        <v>0</v>
      </c>
      <c r="AG117">
        <v>0</v>
      </c>
      <c r="AH117">
        <v>0</v>
      </c>
      <c r="AI117">
        <v>1</v>
      </c>
      <c r="AJ117">
        <v>1</v>
      </c>
      <c r="AK117">
        <v>1</v>
      </c>
      <c r="AL117">
        <v>1</v>
      </c>
      <c r="AN117">
        <v>0</v>
      </c>
      <c r="AO117">
        <v>1</v>
      </c>
      <c r="AP117">
        <v>0</v>
      </c>
      <c r="AQ117">
        <v>0</v>
      </c>
      <c r="AR117">
        <v>0</v>
      </c>
      <c r="AS117" t="s">
        <v>3</v>
      </c>
      <c r="AT117">
        <v>3.36</v>
      </c>
      <c r="AU117" t="s">
        <v>3</v>
      </c>
      <c r="AV117">
        <v>0</v>
      </c>
      <c r="AW117">
        <v>2</v>
      </c>
      <c r="AX117">
        <v>50338555</v>
      </c>
      <c r="AY117">
        <v>1</v>
      </c>
      <c r="AZ117">
        <v>0</v>
      </c>
      <c r="BA117">
        <v>107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X117">
        <f>Y117*Source!I108</f>
        <v>1.0751999999999999E-2</v>
      </c>
      <c r="CY117">
        <f>AA117</f>
        <v>12.21</v>
      </c>
      <c r="CZ117">
        <f>AE117</f>
        <v>12.21</v>
      </c>
      <c r="DA117">
        <f>AI117</f>
        <v>1</v>
      </c>
      <c r="DB117">
        <f t="shared" si="7"/>
        <v>41</v>
      </c>
      <c r="DC117">
        <f t="shared" si="8"/>
        <v>0</v>
      </c>
    </row>
    <row r="118" spans="1:107" x14ac:dyDescent="0.2">
      <c r="A118">
        <f>ROW(Source!A108)</f>
        <v>108</v>
      </c>
      <c r="B118">
        <v>50333811</v>
      </c>
      <c r="C118">
        <v>50338548</v>
      </c>
      <c r="D118">
        <v>45816643</v>
      </c>
      <c r="E118">
        <v>1</v>
      </c>
      <c r="F118">
        <v>1</v>
      </c>
      <c r="G118">
        <v>1</v>
      </c>
      <c r="H118">
        <v>3</v>
      </c>
      <c r="I118" t="s">
        <v>614</v>
      </c>
      <c r="J118" t="s">
        <v>615</v>
      </c>
      <c r="K118" t="s">
        <v>254</v>
      </c>
      <c r="L118">
        <v>1346</v>
      </c>
      <c r="N118">
        <v>1009</v>
      </c>
      <c r="O118" t="s">
        <v>471</v>
      </c>
      <c r="P118" t="s">
        <v>471</v>
      </c>
      <c r="Q118">
        <v>1</v>
      </c>
      <c r="W118">
        <v>0</v>
      </c>
      <c r="X118">
        <v>1994379672</v>
      </c>
      <c r="Y118">
        <v>2.54</v>
      </c>
      <c r="AA118">
        <v>9.19</v>
      </c>
      <c r="AB118">
        <v>0</v>
      </c>
      <c r="AC118">
        <v>0</v>
      </c>
      <c r="AD118">
        <v>0</v>
      </c>
      <c r="AE118">
        <v>9.19</v>
      </c>
      <c r="AF118">
        <v>0</v>
      </c>
      <c r="AG118">
        <v>0</v>
      </c>
      <c r="AH118">
        <v>0</v>
      </c>
      <c r="AI118">
        <v>1</v>
      </c>
      <c r="AJ118">
        <v>1</v>
      </c>
      <c r="AK118">
        <v>1</v>
      </c>
      <c r="AL118">
        <v>1</v>
      </c>
      <c r="AN118">
        <v>0</v>
      </c>
      <c r="AO118">
        <v>1</v>
      </c>
      <c r="AP118">
        <v>0</v>
      </c>
      <c r="AQ118">
        <v>0</v>
      </c>
      <c r="AR118">
        <v>0</v>
      </c>
      <c r="AS118" t="s">
        <v>3</v>
      </c>
      <c r="AT118">
        <v>2.54</v>
      </c>
      <c r="AU118" t="s">
        <v>3</v>
      </c>
      <c r="AV118">
        <v>0</v>
      </c>
      <c r="AW118">
        <v>2</v>
      </c>
      <c r="AX118">
        <v>50338556</v>
      </c>
      <c r="AY118">
        <v>1</v>
      </c>
      <c r="AZ118">
        <v>0</v>
      </c>
      <c r="BA118">
        <v>108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X118">
        <f>Y118*Source!I108</f>
        <v>8.1279999999999998E-3</v>
      </c>
      <c r="CY118">
        <f>AA118</f>
        <v>9.19</v>
      </c>
      <c r="CZ118">
        <f>AE118</f>
        <v>9.19</v>
      </c>
      <c r="DA118">
        <f>AI118</f>
        <v>1</v>
      </c>
      <c r="DB118">
        <f t="shared" ref="DB118:DB149" si="15">ROUND(ROUND(AT118*CZ118,2),1)</f>
        <v>23.3</v>
      </c>
      <c r="DC118">
        <f t="shared" ref="DC118:DC149" si="16">ROUND(ROUND(AT118*AG118,2),1)</f>
        <v>0</v>
      </c>
    </row>
    <row r="119" spans="1:107" x14ac:dyDescent="0.2">
      <c r="A119">
        <f>ROW(Source!A108)</f>
        <v>108</v>
      </c>
      <c r="B119">
        <v>50333811</v>
      </c>
      <c r="C119">
        <v>50338548</v>
      </c>
      <c r="D119">
        <v>45967299</v>
      </c>
      <c r="E119">
        <v>1</v>
      </c>
      <c r="F119">
        <v>1</v>
      </c>
      <c r="G119">
        <v>1</v>
      </c>
      <c r="H119">
        <v>3</v>
      </c>
      <c r="I119" t="s">
        <v>493</v>
      </c>
      <c r="J119" t="s">
        <v>494</v>
      </c>
      <c r="K119" t="s">
        <v>495</v>
      </c>
      <c r="L119">
        <v>1344</v>
      </c>
      <c r="N119">
        <v>1008</v>
      </c>
      <c r="O119" t="s">
        <v>496</v>
      </c>
      <c r="P119" t="s">
        <v>496</v>
      </c>
      <c r="Q119">
        <v>1</v>
      </c>
      <c r="W119">
        <v>0</v>
      </c>
      <c r="X119">
        <v>-1363992221</v>
      </c>
      <c r="Y119">
        <v>8.26</v>
      </c>
      <c r="AA119">
        <v>1</v>
      </c>
      <c r="AB119">
        <v>0</v>
      </c>
      <c r="AC119">
        <v>0</v>
      </c>
      <c r="AD119">
        <v>0</v>
      </c>
      <c r="AE119">
        <v>1</v>
      </c>
      <c r="AF119">
        <v>0</v>
      </c>
      <c r="AG119">
        <v>0</v>
      </c>
      <c r="AH119">
        <v>0</v>
      </c>
      <c r="AI119">
        <v>1</v>
      </c>
      <c r="AJ119">
        <v>1</v>
      </c>
      <c r="AK119">
        <v>1</v>
      </c>
      <c r="AL119">
        <v>1</v>
      </c>
      <c r="AN119">
        <v>0</v>
      </c>
      <c r="AO119">
        <v>1</v>
      </c>
      <c r="AP119">
        <v>0</v>
      </c>
      <c r="AQ119">
        <v>0</v>
      </c>
      <c r="AR119">
        <v>0</v>
      </c>
      <c r="AS119" t="s">
        <v>3</v>
      </c>
      <c r="AT119">
        <v>8.26</v>
      </c>
      <c r="AU119" t="s">
        <v>3</v>
      </c>
      <c r="AV119">
        <v>0</v>
      </c>
      <c r="AW119">
        <v>2</v>
      </c>
      <c r="AX119">
        <v>50338557</v>
      </c>
      <c r="AY119">
        <v>1</v>
      </c>
      <c r="AZ119">
        <v>0</v>
      </c>
      <c r="BA119">
        <v>109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X119">
        <f>Y119*Source!I108</f>
        <v>2.6432000000000001E-2</v>
      </c>
      <c r="CY119">
        <f>AA119</f>
        <v>1</v>
      </c>
      <c r="CZ119">
        <f>AE119</f>
        <v>1</v>
      </c>
      <c r="DA119">
        <f>AI119</f>
        <v>1</v>
      </c>
      <c r="DB119">
        <f t="shared" si="15"/>
        <v>8.3000000000000007</v>
      </c>
      <c r="DC119">
        <f t="shared" si="16"/>
        <v>0</v>
      </c>
    </row>
    <row r="120" spans="1:107" x14ac:dyDescent="0.2">
      <c r="A120">
        <f>ROW(Source!A108)</f>
        <v>108</v>
      </c>
      <c r="B120">
        <v>50333811</v>
      </c>
      <c r="C120">
        <v>50338548</v>
      </c>
      <c r="D120">
        <v>0</v>
      </c>
      <c r="E120">
        <v>0</v>
      </c>
      <c r="F120">
        <v>1</v>
      </c>
      <c r="G120">
        <v>1</v>
      </c>
      <c r="H120">
        <v>3</v>
      </c>
      <c r="I120" t="s">
        <v>248</v>
      </c>
      <c r="J120" t="s">
        <v>300</v>
      </c>
      <c r="K120" t="s">
        <v>299</v>
      </c>
      <c r="L120">
        <v>1354</v>
      </c>
      <c r="N120">
        <v>1010</v>
      </c>
      <c r="O120" t="s">
        <v>119</v>
      </c>
      <c r="P120" t="s">
        <v>119</v>
      </c>
      <c r="Q120">
        <v>1</v>
      </c>
      <c r="W120">
        <v>0</v>
      </c>
      <c r="X120">
        <v>-1315617145</v>
      </c>
      <c r="Y120">
        <v>312.5</v>
      </c>
      <c r="AA120">
        <v>10.53</v>
      </c>
      <c r="AB120">
        <v>0</v>
      </c>
      <c r="AC120">
        <v>0</v>
      </c>
      <c r="AD120">
        <v>0</v>
      </c>
      <c r="AE120">
        <v>10.530000000000001</v>
      </c>
      <c r="AF120">
        <v>0</v>
      </c>
      <c r="AG120">
        <v>0</v>
      </c>
      <c r="AH120">
        <v>0</v>
      </c>
      <c r="AI120">
        <v>1</v>
      </c>
      <c r="AJ120">
        <v>1</v>
      </c>
      <c r="AK120">
        <v>1</v>
      </c>
      <c r="AL120">
        <v>1</v>
      </c>
      <c r="AN120">
        <v>0</v>
      </c>
      <c r="AO120">
        <v>0</v>
      </c>
      <c r="AP120">
        <v>0</v>
      </c>
      <c r="AQ120">
        <v>0</v>
      </c>
      <c r="AR120">
        <v>0</v>
      </c>
      <c r="AS120" t="s">
        <v>3</v>
      </c>
      <c r="AT120">
        <v>312.5</v>
      </c>
      <c r="AU120" t="s">
        <v>3</v>
      </c>
      <c r="AV120">
        <v>0</v>
      </c>
      <c r="AW120">
        <v>1</v>
      </c>
      <c r="AX120">
        <v>-1</v>
      </c>
      <c r="AY120">
        <v>0</v>
      </c>
      <c r="AZ120">
        <v>0</v>
      </c>
      <c r="BA120" t="s">
        <v>3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X120">
        <f>Y120*Source!I108</f>
        <v>1</v>
      </c>
      <c r="CY120">
        <f>AA120</f>
        <v>10.53</v>
      </c>
      <c r="CZ120">
        <f>AE120</f>
        <v>10.530000000000001</v>
      </c>
      <c r="DA120">
        <f>AI120</f>
        <v>1</v>
      </c>
      <c r="DB120">
        <f t="shared" si="15"/>
        <v>3290.6</v>
      </c>
      <c r="DC120">
        <f t="shared" si="16"/>
        <v>0</v>
      </c>
    </row>
    <row r="121" spans="1:107" x14ac:dyDescent="0.2">
      <c r="A121">
        <f>ROW(Source!A108)</f>
        <v>108</v>
      </c>
      <c r="B121">
        <v>50333811</v>
      </c>
      <c r="C121">
        <v>50338548</v>
      </c>
      <c r="D121">
        <v>0</v>
      </c>
      <c r="E121">
        <v>1</v>
      </c>
      <c r="F121">
        <v>1</v>
      </c>
      <c r="G121">
        <v>1</v>
      </c>
      <c r="H121">
        <v>3</v>
      </c>
      <c r="I121" t="s">
        <v>248</v>
      </c>
      <c r="J121" t="s">
        <v>300</v>
      </c>
      <c r="K121" t="s">
        <v>303</v>
      </c>
      <c r="L121">
        <v>1354</v>
      </c>
      <c r="N121">
        <v>1010</v>
      </c>
      <c r="O121" t="s">
        <v>119</v>
      </c>
      <c r="P121" t="s">
        <v>119</v>
      </c>
      <c r="Q121">
        <v>1</v>
      </c>
      <c r="W121">
        <v>0</v>
      </c>
      <c r="X121">
        <v>1765100094</v>
      </c>
      <c r="Y121">
        <v>312.5</v>
      </c>
      <c r="AA121">
        <v>16.760000000000002</v>
      </c>
      <c r="AB121">
        <v>0</v>
      </c>
      <c r="AC121">
        <v>0</v>
      </c>
      <c r="AD121">
        <v>0</v>
      </c>
      <c r="AE121">
        <v>16.759999999999998</v>
      </c>
      <c r="AF121">
        <v>0</v>
      </c>
      <c r="AG121">
        <v>0</v>
      </c>
      <c r="AH121">
        <v>0</v>
      </c>
      <c r="AI121">
        <v>1</v>
      </c>
      <c r="AJ121">
        <v>1</v>
      </c>
      <c r="AK121">
        <v>1</v>
      </c>
      <c r="AL121">
        <v>1</v>
      </c>
      <c r="AN121">
        <v>0</v>
      </c>
      <c r="AO121">
        <v>0</v>
      </c>
      <c r="AP121">
        <v>0</v>
      </c>
      <c r="AQ121">
        <v>0</v>
      </c>
      <c r="AR121">
        <v>0</v>
      </c>
      <c r="AS121" t="s">
        <v>3</v>
      </c>
      <c r="AT121">
        <v>312.5</v>
      </c>
      <c r="AU121" t="s">
        <v>3</v>
      </c>
      <c r="AV121">
        <v>0</v>
      </c>
      <c r="AW121">
        <v>1</v>
      </c>
      <c r="AX121">
        <v>-1</v>
      </c>
      <c r="AY121">
        <v>0</v>
      </c>
      <c r="AZ121">
        <v>0</v>
      </c>
      <c r="BA121" t="s">
        <v>3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X121">
        <f>Y121*Source!I108</f>
        <v>1</v>
      </c>
      <c r="CY121">
        <f>AA121</f>
        <v>16.760000000000002</v>
      </c>
      <c r="CZ121">
        <f>AE121</f>
        <v>16.759999999999998</v>
      </c>
      <c r="DA121">
        <f>AI121</f>
        <v>1</v>
      </c>
      <c r="DB121">
        <f t="shared" si="15"/>
        <v>5237.5</v>
      </c>
      <c r="DC121">
        <f t="shared" si="16"/>
        <v>0</v>
      </c>
    </row>
    <row r="122" spans="1:107" x14ac:dyDescent="0.2">
      <c r="A122">
        <f>ROW(Source!A111)</f>
        <v>111</v>
      </c>
      <c r="B122">
        <v>50333811</v>
      </c>
      <c r="C122">
        <v>50338566</v>
      </c>
      <c r="D122">
        <v>45967552</v>
      </c>
      <c r="E122">
        <v>1</v>
      </c>
      <c r="F122">
        <v>1</v>
      </c>
      <c r="G122">
        <v>1</v>
      </c>
      <c r="H122">
        <v>1</v>
      </c>
      <c r="I122" t="s">
        <v>491</v>
      </c>
      <c r="J122" t="s">
        <v>3</v>
      </c>
      <c r="K122" t="s">
        <v>492</v>
      </c>
      <c r="L122">
        <v>1476</v>
      </c>
      <c r="N122">
        <v>1013</v>
      </c>
      <c r="O122" t="s">
        <v>446</v>
      </c>
      <c r="P122" t="s">
        <v>447</v>
      </c>
      <c r="Q122">
        <v>1</v>
      </c>
      <c r="W122">
        <v>0</v>
      </c>
      <c r="X122">
        <v>-980287603</v>
      </c>
      <c r="Y122">
        <v>9.2799999999999994</v>
      </c>
      <c r="AA122">
        <v>0</v>
      </c>
      <c r="AB122">
        <v>0</v>
      </c>
      <c r="AC122">
        <v>0</v>
      </c>
      <c r="AD122">
        <v>7.83</v>
      </c>
      <c r="AE122">
        <v>0</v>
      </c>
      <c r="AF122">
        <v>0</v>
      </c>
      <c r="AG122">
        <v>0</v>
      </c>
      <c r="AH122">
        <v>7.83</v>
      </c>
      <c r="AI122">
        <v>1</v>
      </c>
      <c r="AJ122">
        <v>1</v>
      </c>
      <c r="AK122">
        <v>1</v>
      </c>
      <c r="AL122">
        <v>1</v>
      </c>
      <c r="AN122">
        <v>0</v>
      </c>
      <c r="AO122">
        <v>1</v>
      </c>
      <c r="AP122">
        <v>1</v>
      </c>
      <c r="AQ122">
        <v>0</v>
      </c>
      <c r="AR122">
        <v>0</v>
      </c>
      <c r="AS122" t="s">
        <v>3</v>
      </c>
      <c r="AT122">
        <v>9.2799999999999994</v>
      </c>
      <c r="AU122" t="s">
        <v>3</v>
      </c>
      <c r="AV122">
        <v>1</v>
      </c>
      <c r="AW122">
        <v>2</v>
      </c>
      <c r="AX122">
        <v>50338568</v>
      </c>
      <c r="AY122">
        <v>1</v>
      </c>
      <c r="AZ122">
        <v>0</v>
      </c>
      <c r="BA122">
        <v>110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X122">
        <f>Y122*Source!I111</f>
        <v>5.8</v>
      </c>
      <c r="CY122">
        <f>AD122</f>
        <v>7.83</v>
      </c>
      <c r="CZ122">
        <f>AH122</f>
        <v>7.83</v>
      </c>
      <c r="DA122">
        <f>AL122</f>
        <v>1</v>
      </c>
      <c r="DB122">
        <f t="shared" si="15"/>
        <v>72.7</v>
      </c>
      <c r="DC122">
        <f t="shared" si="16"/>
        <v>0</v>
      </c>
    </row>
    <row r="123" spans="1:107" x14ac:dyDescent="0.2">
      <c r="A123">
        <f>ROW(Source!A111)</f>
        <v>111</v>
      </c>
      <c r="B123">
        <v>50333811</v>
      </c>
      <c r="C123">
        <v>50338566</v>
      </c>
      <c r="D123">
        <v>121548</v>
      </c>
      <c r="E123">
        <v>1</v>
      </c>
      <c r="F123">
        <v>1</v>
      </c>
      <c r="G123">
        <v>1</v>
      </c>
      <c r="H123">
        <v>1</v>
      </c>
      <c r="I123" t="s">
        <v>26</v>
      </c>
      <c r="J123" t="s">
        <v>3</v>
      </c>
      <c r="K123" t="s">
        <v>448</v>
      </c>
      <c r="L123">
        <v>608254</v>
      </c>
      <c r="N123">
        <v>1013</v>
      </c>
      <c r="O123" t="s">
        <v>449</v>
      </c>
      <c r="P123" t="s">
        <v>449</v>
      </c>
      <c r="Q123">
        <v>1</v>
      </c>
      <c r="W123">
        <v>0</v>
      </c>
      <c r="X123">
        <v>-185737400</v>
      </c>
      <c r="Y123">
        <v>0.2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1</v>
      </c>
      <c r="AJ123">
        <v>1</v>
      </c>
      <c r="AK123">
        <v>1</v>
      </c>
      <c r="AL123">
        <v>1</v>
      </c>
      <c r="AN123">
        <v>0</v>
      </c>
      <c r="AO123">
        <v>1</v>
      </c>
      <c r="AP123">
        <v>1</v>
      </c>
      <c r="AQ123">
        <v>0</v>
      </c>
      <c r="AR123">
        <v>0</v>
      </c>
      <c r="AS123" t="s">
        <v>3</v>
      </c>
      <c r="AT123">
        <v>0.2</v>
      </c>
      <c r="AU123" t="s">
        <v>3</v>
      </c>
      <c r="AV123">
        <v>2</v>
      </c>
      <c r="AW123">
        <v>2</v>
      </c>
      <c r="AX123">
        <v>50338569</v>
      </c>
      <c r="AY123">
        <v>1</v>
      </c>
      <c r="AZ123">
        <v>0</v>
      </c>
      <c r="BA123">
        <v>111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X123">
        <f>Y123*Source!I111</f>
        <v>0.125</v>
      </c>
      <c r="CY123">
        <f>AD123</f>
        <v>0</v>
      </c>
      <c r="CZ123">
        <f>AH123</f>
        <v>0</v>
      </c>
      <c r="DA123">
        <f>AL123</f>
        <v>1</v>
      </c>
      <c r="DB123">
        <f t="shared" si="15"/>
        <v>0</v>
      </c>
      <c r="DC123">
        <f t="shared" si="16"/>
        <v>0</v>
      </c>
    </row>
    <row r="124" spans="1:107" x14ac:dyDescent="0.2">
      <c r="A124">
        <f>ROW(Source!A111)</f>
        <v>111</v>
      </c>
      <c r="B124">
        <v>50333811</v>
      </c>
      <c r="C124">
        <v>50338566</v>
      </c>
      <c r="D124">
        <v>45811342</v>
      </c>
      <c r="E124">
        <v>1</v>
      </c>
      <c r="F124">
        <v>1</v>
      </c>
      <c r="G124">
        <v>1</v>
      </c>
      <c r="H124">
        <v>2</v>
      </c>
      <c r="I124" t="s">
        <v>505</v>
      </c>
      <c r="J124" t="s">
        <v>506</v>
      </c>
      <c r="K124" t="s">
        <v>507</v>
      </c>
      <c r="L124">
        <v>45811227</v>
      </c>
      <c r="N124">
        <v>1013</v>
      </c>
      <c r="O124" t="s">
        <v>453</v>
      </c>
      <c r="P124" t="s">
        <v>453</v>
      </c>
      <c r="Q124">
        <v>1</v>
      </c>
      <c r="W124">
        <v>0</v>
      </c>
      <c r="X124">
        <v>-1570605523</v>
      </c>
      <c r="Y124">
        <v>0.2</v>
      </c>
      <c r="AA124">
        <v>0</v>
      </c>
      <c r="AB124">
        <v>134.41</v>
      </c>
      <c r="AC124">
        <v>13.26</v>
      </c>
      <c r="AD124">
        <v>0</v>
      </c>
      <c r="AE124">
        <v>0</v>
      </c>
      <c r="AF124">
        <v>134.41</v>
      </c>
      <c r="AG124">
        <v>13.26</v>
      </c>
      <c r="AH124">
        <v>0</v>
      </c>
      <c r="AI124">
        <v>1</v>
      </c>
      <c r="AJ124">
        <v>1</v>
      </c>
      <c r="AK124">
        <v>1</v>
      </c>
      <c r="AL124">
        <v>1</v>
      </c>
      <c r="AN124">
        <v>0</v>
      </c>
      <c r="AO124">
        <v>1</v>
      </c>
      <c r="AP124">
        <v>1</v>
      </c>
      <c r="AQ124">
        <v>0</v>
      </c>
      <c r="AR124">
        <v>0</v>
      </c>
      <c r="AS124" t="s">
        <v>3</v>
      </c>
      <c r="AT124">
        <v>0.2</v>
      </c>
      <c r="AU124" t="s">
        <v>3</v>
      </c>
      <c r="AV124">
        <v>0</v>
      </c>
      <c r="AW124">
        <v>2</v>
      </c>
      <c r="AX124">
        <v>50338570</v>
      </c>
      <c r="AY124">
        <v>1</v>
      </c>
      <c r="AZ124">
        <v>0</v>
      </c>
      <c r="BA124">
        <v>112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X124">
        <f>Y124*Source!I111</f>
        <v>0.125</v>
      </c>
      <c r="CY124">
        <f>AB124</f>
        <v>134.41</v>
      </c>
      <c r="CZ124">
        <f>AF124</f>
        <v>134.41</v>
      </c>
      <c r="DA124">
        <f>AJ124</f>
        <v>1</v>
      </c>
      <c r="DB124">
        <f t="shared" si="15"/>
        <v>26.9</v>
      </c>
      <c r="DC124">
        <f t="shared" si="16"/>
        <v>2.7</v>
      </c>
    </row>
    <row r="125" spans="1:107" x14ac:dyDescent="0.2">
      <c r="A125">
        <f>ROW(Source!A111)</f>
        <v>111</v>
      </c>
      <c r="B125">
        <v>50333811</v>
      </c>
      <c r="C125">
        <v>50338566</v>
      </c>
      <c r="D125">
        <v>45811439</v>
      </c>
      <c r="E125">
        <v>1</v>
      </c>
      <c r="F125">
        <v>1</v>
      </c>
      <c r="G125">
        <v>1</v>
      </c>
      <c r="H125">
        <v>2</v>
      </c>
      <c r="I125" t="s">
        <v>508</v>
      </c>
      <c r="J125" t="s">
        <v>509</v>
      </c>
      <c r="K125" t="s">
        <v>510</v>
      </c>
      <c r="L125">
        <v>45811227</v>
      </c>
      <c r="N125">
        <v>1013</v>
      </c>
      <c r="O125" t="s">
        <v>453</v>
      </c>
      <c r="P125" t="s">
        <v>453</v>
      </c>
      <c r="Q125">
        <v>1</v>
      </c>
      <c r="W125">
        <v>0</v>
      </c>
      <c r="X125">
        <v>368143181</v>
      </c>
      <c r="Y125">
        <v>2.2000000000000002</v>
      </c>
      <c r="AA125">
        <v>0</v>
      </c>
      <c r="AB125">
        <v>2.37</v>
      </c>
      <c r="AC125">
        <v>0</v>
      </c>
      <c r="AD125">
        <v>0</v>
      </c>
      <c r="AE125">
        <v>0</v>
      </c>
      <c r="AF125">
        <v>2.37</v>
      </c>
      <c r="AG125">
        <v>0</v>
      </c>
      <c r="AH125">
        <v>0</v>
      </c>
      <c r="AI125">
        <v>1</v>
      </c>
      <c r="AJ125">
        <v>1</v>
      </c>
      <c r="AK125">
        <v>1</v>
      </c>
      <c r="AL125">
        <v>1</v>
      </c>
      <c r="AN125">
        <v>0</v>
      </c>
      <c r="AO125">
        <v>1</v>
      </c>
      <c r="AP125">
        <v>1</v>
      </c>
      <c r="AQ125">
        <v>0</v>
      </c>
      <c r="AR125">
        <v>0</v>
      </c>
      <c r="AS125" t="s">
        <v>3</v>
      </c>
      <c r="AT125">
        <v>2.2000000000000002</v>
      </c>
      <c r="AU125" t="s">
        <v>3</v>
      </c>
      <c r="AV125">
        <v>0</v>
      </c>
      <c r="AW125">
        <v>2</v>
      </c>
      <c r="AX125">
        <v>50338571</v>
      </c>
      <c r="AY125">
        <v>1</v>
      </c>
      <c r="AZ125">
        <v>0</v>
      </c>
      <c r="BA125">
        <v>113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X125">
        <f>Y125*Source!I111</f>
        <v>1.375</v>
      </c>
      <c r="CY125">
        <f>AB125</f>
        <v>2.37</v>
      </c>
      <c r="CZ125">
        <f>AF125</f>
        <v>2.37</v>
      </c>
      <c r="DA125">
        <f>AJ125</f>
        <v>1</v>
      </c>
      <c r="DB125">
        <f t="shared" si="15"/>
        <v>5.2</v>
      </c>
      <c r="DC125">
        <f t="shared" si="16"/>
        <v>0</v>
      </c>
    </row>
    <row r="126" spans="1:107" x14ac:dyDescent="0.2">
      <c r="A126">
        <f>ROW(Source!A111)</f>
        <v>111</v>
      </c>
      <c r="B126">
        <v>50333811</v>
      </c>
      <c r="C126">
        <v>50338566</v>
      </c>
      <c r="D126">
        <v>45811451</v>
      </c>
      <c r="E126">
        <v>1</v>
      </c>
      <c r="F126">
        <v>1</v>
      </c>
      <c r="G126">
        <v>1</v>
      </c>
      <c r="H126">
        <v>2</v>
      </c>
      <c r="I126" t="s">
        <v>511</v>
      </c>
      <c r="J126" t="s">
        <v>512</v>
      </c>
      <c r="K126" t="s">
        <v>513</v>
      </c>
      <c r="L126">
        <v>45811227</v>
      </c>
      <c r="N126">
        <v>1013</v>
      </c>
      <c r="O126" t="s">
        <v>453</v>
      </c>
      <c r="P126" t="s">
        <v>453</v>
      </c>
      <c r="Q126">
        <v>1</v>
      </c>
      <c r="W126">
        <v>0</v>
      </c>
      <c r="X126">
        <v>405096527</v>
      </c>
      <c r="Y126">
        <v>2.2000000000000002</v>
      </c>
      <c r="AA126">
        <v>0</v>
      </c>
      <c r="AB126">
        <v>3.28</v>
      </c>
      <c r="AC126">
        <v>0</v>
      </c>
      <c r="AD126">
        <v>0</v>
      </c>
      <c r="AE126">
        <v>0</v>
      </c>
      <c r="AF126">
        <v>3.28</v>
      </c>
      <c r="AG126">
        <v>0</v>
      </c>
      <c r="AH126">
        <v>0</v>
      </c>
      <c r="AI126">
        <v>1</v>
      </c>
      <c r="AJ126">
        <v>1</v>
      </c>
      <c r="AK126">
        <v>1</v>
      </c>
      <c r="AL126">
        <v>1</v>
      </c>
      <c r="AN126">
        <v>0</v>
      </c>
      <c r="AO126">
        <v>1</v>
      </c>
      <c r="AP126">
        <v>1</v>
      </c>
      <c r="AQ126">
        <v>0</v>
      </c>
      <c r="AR126">
        <v>0</v>
      </c>
      <c r="AS126" t="s">
        <v>3</v>
      </c>
      <c r="AT126">
        <v>2.2000000000000002</v>
      </c>
      <c r="AU126" t="s">
        <v>3</v>
      </c>
      <c r="AV126">
        <v>0</v>
      </c>
      <c r="AW126">
        <v>2</v>
      </c>
      <c r="AX126">
        <v>50338572</v>
      </c>
      <c r="AY126">
        <v>1</v>
      </c>
      <c r="AZ126">
        <v>0</v>
      </c>
      <c r="BA126">
        <v>114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X126">
        <f>Y126*Source!I111</f>
        <v>1.375</v>
      </c>
      <c r="CY126">
        <f>AB126</f>
        <v>3.28</v>
      </c>
      <c r="CZ126">
        <f>AF126</f>
        <v>3.28</v>
      </c>
      <c r="DA126">
        <f>AJ126</f>
        <v>1</v>
      </c>
      <c r="DB126">
        <f t="shared" si="15"/>
        <v>7.2</v>
      </c>
      <c r="DC126">
        <f t="shared" si="16"/>
        <v>0</v>
      </c>
    </row>
    <row r="127" spans="1:107" x14ac:dyDescent="0.2">
      <c r="A127">
        <f>ROW(Source!A111)</f>
        <v>111</v>
      </c>
      <c r="B127">
        <v>50333811</v>
      </c>
      <c r="C127">
        <v>50338566</v>
      </c>
      <c r="D127">
        <v>45813321</v>
      </c>
      <c r="E127">
        <v>1</v>
      </c>
      <c r="F127">
        <v>1</v>
      </c>
      <c r="G127">
        <v>1</v>
      </c>
      <c r="H127">
        <v>2</v>
      </c>
      <c r="I127" t="s">
        <v>454</v>
      </c>
      <c r="J127" t="s">
        <v>455</v>
      </c>
      <c r="K127" t="s">
        <v>456</v>
      </c>
      <c r="L127">
        <v>45811227</v>
      </c>
      <c r="N127">
        <v>1013</v>
      </c>
      <c r="O127" t="s">
        <v>453</v>
      </c>
      <c r="P127" t="s">
        <v>453</v>
      </c>
      <c r="Q127">
        <v>1</v>
      </c>
      <c r="W127">
        <v>0</v>
      </c>
      <c r="X127">
        <v>771999048</v>
      </c>
      <c r="Y127">
        <v>0.2</v>
      </c>
      <c r="AA127">
        <v>0</v>
      </c>
      <c r="AB127">
        <v>86.55</v>
      </c>
      <c r="AC127">
        <v>0</v>
      </c>
      <c r="AD127">
        <v>0</v>
      </c>
      <c r="AE127">
        <v>0</v>
      </c>
      <c r="AF127">
        <v>86.55</v>
      </c>
      <c r="AG127">
        <v>0</v>
      </c>
      <c r="AH127">
        <v>0</v>
      </c>
      <c r="AI127">
        <v>1</v>
      </c>
      <c r="AJ127">
        <v>1</v>
      </c>
      <c r="AK127">
        <v>1</v>
      </c>
      <c r="AL127">
        <v>1</v>
      </c>
      <c r="AN127">
        <v>0</v>
      </c>
      <c r="AO127">
        <v>1</v>
      </c>
      <c r="AP127">
        <v>1</v>
      </c>
      <c r="AQ127">
        <v>0</v>
      </c>
      <c r="AR127">
        <v>0</v>
      </c>
      <c r="AS127" t="s">
        <v>3</v>
      </c>
      <c r="AT127">
        <v>0.2</v>
      </c>
      <c r="AU127" t="s">
        <v>3</v>
      </c>
      <c r="AV127">
        <v>0</v>
      </c>
      <c r="AW127">
        <v>2</v>
      </c>
      <c r="AX127">
        <v>50338573</v>
      </c>
      <c r="AY127">
        <v>1</v>
      </c>
      <c r="AZ127">
        <v>0</v>
      </c>
      <c r="BA127">
        <v>115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X127">
        <f>Y127*Source!I111</f>
        <v>0.125</v>
      </c>
      <c r="CY127">
        <f>AB127</f>
        <v>86.55</v>
      </c>
      <c r="CZ127">
        <f>AF127</f>
        <v>86.55</v>
      </c>
      <c r="DA127">
        <f>AJ127</f>
        <v>1</v>
      </c>
      <c r="DB127">
        <f t="shared" si="15"/>
        <v>17.3</v>
      </c>
      <c r="DC127">
        <f t="shared" si="16"/>
        <v>0</v>
      </c>
    </row>
    <row r="128" spans="1:107" x14ac:dyDescent="0.2">
      <c r="A128">
        <f>ROW(Source!A111)</f>
        <v>111</v>
      </c>
      <c r="B128">
        <v>50333811</v>
      </c>
      <c r="C128">
        <v>50338566</v>
      </c>
      <c r="D128">
        <v>45815966</v>
      </c>
      <c r="E128">
        <v>1</v>
      </c>
      <c r="F128">
        <v>1</v>
      </c>
      <c r="G128">
        <v>1</v>
      </c>
      <c r="H128">
        <v>3</v>
      </c>
      <c r="I128" t="s">
        <v>616</v>
      </c>
      <c r="J128" t="s">
        <v>617</v>
      </c>
      <c r="K128" t="s">
        <v>618</v>
      </c>
      <c r="L128">
        <v>1348</v>
      </c>
      <c r="N128">
        <v>1009</v>
      </c>
      <c r="O128" t="s">
        <v>240</v>
      </c>
      <c r="P128" t="s">
        <v>240</v>
      </c>
      <c r="Q128">
        <v>1000</v>
      </c>
      <c r="W128">
        <v>0</v>
      </c>
      <c r="X128">
        <v>1955939406</v>
      </c>
      <c r="Y128">
        <v>1.1E-4</v>
      </c>
      <c r="AA128">
        <v>11512.12</v>
      </c>
      <c r="AB128">
        <v>0</v>
      </c>
      <c r="AC128">
        <v>0</v>
      </c>
      <c r="AD128">
        <v>0</v>
      </c>
      <c r="AE128">
        <v>11512.12</v>
      </c>
      <c r="AF128">
        <v>0</v>
      </c>
      <c r="AG128">
        <v>0</v>
      </c>
      <c r="AH128">
        <v>0</v>
      </c>
      <c r="AI128">
        <v>1</v>
      </c>
      <c r="AJ128">
        <v>1</v>
      </c>
      <c r="AK128">
        <v>1</v>
      </c>
      <c r="AL128">
        <v>1</v>
      </c>
      <c r="AN128">
        <v>0</v>
      </c>
      <c r="AO128">
        <v>1</v>
      </c>
      <c r="AP128">
        <v>0</v>
      </c>
      <c r="AQ128">
        <v>0</v>
      </c>
      <c r="AR128">
        <v>0</v>
      </c>
      <c r="AS128" t="s">
        <v>3</v>
      </c>
      <c r="AT128">
        <v>1.1E-4</v>
      </c>
      <c r="AU128" t="s">
        <v>3</v>
      </c>
      <c r="AV128">
        <v>0</v>
      </c>
      <c r="AW128">
        <v>2</v>
      </c>
      <c r="AX128">
        <v>50338574</v>
      </c>
      <c r="AY128">
        <v>1</v>
      </c>
      <c r="AZ128">
        <v>0</v>
      </c>
      <c r="BA128">
        <v>116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X128">
        <f>Y128*Source!I111</f>
        <v>6.8750000000000004E-5</v>
      </c>
      <c r="CY128">
        <f t="shared" ref="CY128:CY133" si="17">AA128</f>
        <v>11512.12</v>
      </c>
      <c r="CZ128">
        <f t="shared" ref="CZ128:CZ133" si="18">AE128</f>
        <v>11512.12</v>
      </c>
      <c r="DA128">
        <f t="shared" ref="DA128:DA133" si="19">AI128</f>
        <v>1</v>
      </c>
      <c r="DB128">
        <f t="shared" si="15"/>
        <v>1.3</v>
      </c>
      <c r="DC128">
        <f t="shared" si="16"/>
        <v>0</v>
      </c>
    </row>
    <row r="129" spans="1:107" x14ac:dyDescent="0.2">
      <c r="A129">
        <f>ROW(Source!A111)</f>
        <v>111</v>
      </c>
      <c r="B129">
        <v>50333811</v>
      </c>
      <c r="C129">
        <v>50338566</v>
      </c>
      <c r="D129">
        <v>45817288</v>
      </c>
      <c r="E129">
        <v>1</v>
      </c>
      <c r="F129">
        <v>1</v>
      </c>
      <c r="G129">
        <v>1</v>
      </c>
      <c r="H129">
        <v>3</v>
      </c>
      <c r="I129" t="s">
        <v>514</v>
      </c>
      <c r="J129" t="s">
        <v>515</v>
      </c>
      <c r="K129" t="s">
        <v>516</v>
      </c>
      <c r="L129">
        <v>1308</v>
      </c>
      <c r="N129">
        <v>1003</v>
      </c>
      <c r="O129" t="s">
        <v>291</v>
      </c>
      <c r="P129" t="s">
        <v>291</v>
      </c>
      <c r="Q129">
        <v>100</v>
      </c>
      <c r="W129">
        <v>0</v>
      </c>
      <c r="X129">
        <v>128692859</v>
      </c>
      <c r="Y129">
        <v>2.4500000000000001E-2</v>
      </c>
      <c r="AA129">
        <v>111.13</v>
      </c>
      <c r="AB129">
        <v>0</v>
      </c>
      <c r="AC129">
        <v>0</v>
      </c>
      <c r="AD129">
        <v>0</v>
      </c>
      <c r="AE129">
        <v>111.13</v>
      </c>
      <c r="AF129">
        <v>0</v>
      </c>
      <c r="AG129">
        <v>0</v>
      </c>
      <c r="AH129">
        <v>0</v>
      </c>
      <c r="AI129">
        <v>1</v>
      </c>
      <c r="AJ129">
        <v>1</v>
      </c>
      <c r="AK129">
        <v>1</v>
      </c>
      <c r="AL129">
        <v>1</v>
      </c>
      <c r="AN129">
        <v>0</v>
      </c>
      <c r="AO129">
        <v>1</v>
      </c>
      <c r="AP129">
        <v>0</v>
      </c>
      <c r="AQ129">
        <v>0</v>
      </c>
      <c r="AR129">
        <v>0</v>
      </c>
      <c r="AS129" t="s">
        <v>3</v>
      </c>
      <c r="AT129">
        <v>2.4500000000000001E-2</v>
      </c>
      <c r="AU129" t="s">
        <v>3</v>
      </c>
      <c r="AV129">
        <v>0</v>
      </c>
      <c r="AW129">
        <v>2</v>
      </c>
      <c r="AX129">
        <v>50338575</v>
      </c>
      <c r="AY129">
        <v>1</v>
      </c>
      <c r="AZ129">
        <v>0</v>
      </c>
      <c r="BA129">
        <v>117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X129">
        <f>Y129*Source!I111</f>
        <v>1.53125E-2</v>
      </c>
      <c r="CY129">
        <f t="shared" si="17"/>
        <v>111.13</v>
      </c>
      <c r="CZ129">
        <f t="shared" si="18"/>
        <v>111.13</v>
      </c>
      <c r="DA129">
        <f t="shared" si="19"/>
        <v>1</v>
      </c>
      <c r="DB129">
        <f t="shared" si="15"/>
        <v>2.7</v>
      </c>
      <c r="DC129">
        <f t="shared" si="16"/>
        <v>0</v>
      </c>
    </row>
    <row r="130" spans="1:107" x14ac:dyDescent="0.2">
      <c r="A130">
        <f>ROW(Source!A111)</f>
        <v>111</v>
      </c>
      <c r="B130">
        <v>50333811</v>
      </c>
      <c r="C130">
        <v>50338566</v>
      </c>
      <c r="D130">
        <v>45830907</v>
      </c>
      <c r="E130">
        <v>1</v>
      </c>
      <c r="F130">
        <v>1</v>
      </c>
      <c r="G130">
        <v>1</v>
      </c>
      <c r="H130">
        <v>3</v>
      </c>
      <c r="I130" t="s">
        <v>517</v>
      </c>
      <c r="J130" t="s">
        <v>518</v>
      </c>
      <c r="K130" t="s">
        <v>519</v>
      </c>
      <c r="L130">
        <v>1348</v>
      </c>
      <c r="N130">
        <v>1009</v>
      </c>
      <c r="O130" t="s">
        <v>240</v>
      </c>
      <c r="P130" t="s">
        <v>240</v>
      </c>
      <c r="Q130">
        <v>1000</v>
      </c>
      <c r="W130">
        <v>0</v>
      </c>
      <c r="X130">
        <v>2121889765</v>
      </c>
      <c r="Y130">
        <v>7.2000000000000005E-4</v>
      </c>
      <c r="AA130">
        <v>7507.32</v>
      </c>
      <c r="AB130">
        <v>0</v>
      </c>
      <c r="AC130">
        <v>0</v>
      </c>
      <c r="AD130">
        <v>0</v>
      </c>
      <c r="AE130">
        <v>7507.32</v>
      </c>
      <c r="AF130">
        <v>0</v>
      </c>
      <c r="AG130">
        <v>0</v>
      </c>
      <c r="AH130">
        <v>0</v>
      </c>
      <c r="AI130">
        <v>1</v>
      </c>
      <c r="AJ130">
        <v>1</v>
      </c>
      <c r="AK130">
        <v>1</v>
      </c>
      <c r="AL130">
        <v>1</v>
      </c>
      <c r="AN130">
        <v>0</v>
      </c>
      <c r="AO130">
        <v>1</v>
      </c>
      <c r="AP130">
        <v>0</v>
      </c>
      <c r="AQ130">
        <v>0</v>
      </c>
      <c r="AR130">
        <v>0</v>
      </c>
      <c r="AS130" t="s">
        <v>3</v>
      </c>
      <c r="AT130">
        <v>7.2000000000000005E-4</v>
      </c>
      <c r="AU130" t="s">
        <v>3</v>
      </c>
      <c r="AV130">
        <v>0</v>
      </c>
      <c r="AW130">
        <v>2</v>
      </c>
      <c r="AX130">
        <v>50338576</v>
      </c>
      <c r="AY130">
        <v>1</v>
      </c>
      <c r="AZ130">
        <v>0</v>
      </c>
      <c r="BA130">
        <v>118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X130">
        <f>Y130*Source!I111</f>
        <v>4.5000000000000004E-4</v>
      </c>
      <c r="CY130">
        <f t="shared" si="17"/>
        <v>7507.32</v>
      </c>
      <c r="CZ130">
        <f t="shared" si="18"/>
        <v>7507.32</v>
      </c>
      <c r="DA130">
        <f t="shared" si="19"/>
        <v>1</v>
      </c>
      <c r="DB130">
        <f t="shared" si="15"/>
        <v>5.4</v>
      </c>
      <c r="DC130">
        <f t="shared" si="16"/>
        <v>0</v>
      </c>
    </row>
    <row r="131" spans="1:107" x14ac:dyDescent="0.2">
      <c r="A131">
        <f>ROW(Source!A111)</f>
        <v>111</v>
      </c>
      <c r="B131">
        <v>50333811</v>
      </c>
      <c r="C131">
        <v>50338566</v>
      </c>
      <c r="D131">
        <v>45869740</v>
      </c>
      <c r="E131">
        <v>1</v>
      </c>
      <c r="F131">
        <v>1</v>
      </c>
      <c r="G131">
        <v>1</v>
      </c>
      <c r="H131">
        <v>3</v>
      </c>
      <c r="I131" t="s">
        <v>279</v>
      </c>
      <c r="J131" t="s">
        <v>281</v>
      </c>
      <c r="K131" t="s">
        <v>280</v>
      </c>
      <c r="L131">
        <v>1477</v>
      </c>
      <c r="N131">
        <v>1013</v>
      </c>
      <c r="O131" t="s">
        <v>110</v>
      </c>
      <c r="P131" t="s">
        <v>112</v>
      </c>
      <c r="Q131">
        <v>1</v>
      </c>
      <c r="W131">
        <v>0</v>
      </c>
      <c r="X131">
        <v>498524852</v>
      </c>
      <c r="Y131">
        <v>0.10199999999999999</v>
      </c>
      <c r="AA131">
        <v>4522.46</v>
      </c>
      <c r="AB131">
        <v>0</v>
      </c>
      <c r="AC131">
        <v>0</v>
      </c>
      <c r="AD131">
        <v>0</v>
      </c>
      <c r="AE131">
        <v>4522.46</v>
      </c>
      <c r="AF131">
        <v>0</v>
      </c>
      <c r="AG131">
        <v>0</v>
      </c>
      <c r="AH131">
        <v>0</v>
      </c>
      <c r="AI131">
        <v>1</v>
      </c>
      <c r="AJ131">
        <v>1</v>
      </c>
      <c r="AK131">
        <v>1</v>
      </c>
      <c r="AL131">
        <v>1</v>
      </c>
      <c r="AN131">
        <v>0</v>
      </c>
      <c r="AO131">
        <v>0</v>
      </c>
      <c r="AP131">
        <v>0</v>
      </c>
      <c r="AQ131">
        <v>0</v>
      </c>
      <c r="AR131">
        <v>0</v>
      </c>
      <c r="AS131" t="s">
        <v>3</v>
      </c>
      <c r="AT131">
        <v>0.10199999999999999</v>
      </c>
      <c r="AU131" t="s">
        <v>3</v>
      </c>
      <c r="AV131">
        <v>0</v>
      </c>
      <c r="AW131">
        <v>1</v>
      </c>
      <c r="AX131">
        <v>-1</v>
      </c>
      <c r="AY131">
        <v>0</v>
      </c>
      <c r="AZ131">
        <v>0</v>
      </c>
      <c r="BA131" t="s">
        <v>3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X131">
        <f>Y131*Source!I111</f>
        <v>6.3750000000000001E-2</v>
      </c>
      <c r="CY131">
        <f t="shared" si="17"/>
        <v>4522.46</v>
      </c>
      <c r="CZ131">
        <f t="shared" si="18"/>
        <v>4522.46</v>
      </c>
      <c r="DA131">
        <f t="shared" si="19"/>
        <v>1</v>
      </c>
      <c r="DB131">
        <f t="shared" si="15"/>
        <v>461.3</v>
      </c>
      <c r="DC131">
        <f t="shared" si="16"/>
        <v>0</v>
      </c>
    </row>
    <row r="132" spans="1:107" x14ac:dyDescent="0.2">
      <c r="A132">
        <f>ROW(Source!A111)</f>
        <v>111</v>
      </c>
      <c r="B132">
        <v>50333811</v>
      </c>
      <c r="C132">
        <v>50338566</v>
      </c>
      <c r="D132">
        <v>45873561</v>
      </c>
      <c r="E132">
        <v>1</v>
      </c>
      <c r="F132">
        <v>1</v>
      </c>
      <c r="G132">
        <v>1</v>
      </c>
      <c r="H132">
        <v>3</v>
      </c>
      <c r="I132" t="s">
        <v>520</v>
      </c>
      <c r="J132" t="s">
        <v>521</v>
      </c>
      <c r="K132" t="s">
        <v>522</v>
      </c>
      <c r="L132">
        <v>1346</v>
      </c>
      <c r="N132">
        <v>1009</v>
      </c>
      <c r="O132" t="s">
        <v>471</v>
      </c>
      <c r="P132" t="s">
        <v>471</v>
      </c>
      <c r="Q132">
        <v>1</v>
      </c>
      <c r="W132">
        <v>0</v>
      </c>
      <c r="X132">
        <v>76076734</v>
      </c>
      <c r="Y132">
        <v>0.26</v>
      </c>
      <c r="AA132">
        <v>63.01</v>
      </c>
      <c r="AB132">
        <v>0</v>
      </c>
      <c r="AC132">
        <v>0</v>
      </c>
      <c r="AD132">
        <v>0</v>
      </c>
      <c r="AE132">
        <v>63.01</v>
      </c>
      <c r="AF132">
        <v>0</v>
      </c>
      <c r="AG132">
        <v>0</v>
      </c>
      <c r="AH132">
        <v>0</v>
      </c>
      <c r="AI132">
        <v>1</v>
      </c>
      <c r="AJ132">
        <v>1</v>
      </c>
      <c r="AK132">
        <v>1</v>
      </c>
      <c r="AL132">
        <v>1</v>
      </c>
      <c r="AN132">
        <v>0</v>
      </c>
      <c r="AO132">
        <v>1</v>
      </c>
      <c r="AP132">
        <v>0</v>
      </c>
      <c r="AQ132">
        <v>0</v>
      </c>
      <c r="AR132">
        <v>0</v>
      </c>
      <c r="AS132" t="s">
        <v>3</v>
      </c>
      <c r="AT132">
        <v>0.26</v>
      </c>
      <c r="AU132" t="s">
        <v>3</v>
      </c>
      <c r="AV132">
        <v>0</v>
      </c>
      <c r="AW132">
        <v>2</v>
      </c>
      <c r="AX132">
        <v>50338577</v>
      </c>
      <c r="AY132">
        <v>1</v>
      </c>
      <c r="AZ132">
        <v>0</v>
      </c>
      <c r="BA132">
        <v>119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X132">
        <f>Y132*Source!I111</f>
        <v>0.16250000000000001</v>
      </c>
      <c r="CY132">
        <f t="shared" si="17"/>
        <v>63.01</v>
      </c>
      <c r="CZ132">
        <f t="shared" si="18"/>
        <v>63.01</v>
      </c>
      <c r="DA132">
        <f t="shared" si="19"/>
        <v>1</v>
      </c>
      <c r="DB132">
        <f t="shared" si="15"/>
        <v>16.399999999999999</v>
      </c>
      <c r="DC132">
        <f t="shared" si="16"/>
        <v>0</v>
      </c>
    </row>
    <row r="133" spans="1:107" x14ac:dyDescent="0.2">
      <c r="A133">
        <f>ROW(Source!A111)</f>
        <v>111</v>
      </c>
      <c r="B133">
        <v>50333811</v>
      </c>
      <c r="C133">
        <v>50338566</v>
      </c>
      <c r="D133">
        <v>45967299</v>
      </c>
      <c r="E133">
        <v>1</v>
      </c>
      <c r="F133">
        <v>1</v>
      </c>
      <c r="G133">
        <v>1</v>
      </c>
      <c r="H133">
        <v>3</v>
      </c>
      <c r="I133" t="s">
        <v>493</v>
      </c>
      <c r="J133" t="s">
        <v>494</v>
      </c>
      <c r="K133" t="s">
        <v>495</v>
      </c>
      <c r="L133">
        <v>1344</v>
      </c>
      <c r="N133">
        <v>1008</v>
      </c>
      <c r="O133" t="s">
        <v>496</v>
      </c>
      <c r="P133" t="s">
        <v>496</v>
      </c>
      <c r="Q133">
        <v>1</v>
      </c>
      <c r="W133">
        <v>0</v>
      </c>
      <c r="X133">
        <v>-1363992221</v>
      </c>
      <c r="Y133">
        <v>1.45</v>
      </c>
      <c r="AA133">
        <v>1</v>
      </c>
      <c r="AB133">
        <v>0</v>
      </c>
      <c r="AC133">
        <v>0</v>
      </c>
      <c r="AD133">
        <v>0</v>
      </c>
      <c r="AE133">
        <v>1</v>
      </c>
      <c r="AF133">
        <v>0</v>
      </c>
      <c r="AG133">
        <v>0</v>
      </c>
      <c r="AH133">
        <v>0</v>
      </c>
      <c r="AI133">
        <v>1</v>
      </c>
      <c r="AJ133">
        <v>1</v>
      </c>
      <c r="AK133">
        <v>1</v>
      </c>
      <c r="AL133">
        <v>1</v>
      </c>
      <c r="AN133">
        <v>0</v>
      </c>
      <c r="AO133">
        <v>1</v>
      </c>
      <c r="AP133">
        <v>0</v>
      </c>
      <c r="AQ133">
        <v>0</v>
      </c>
      <c r="AR133">
        <v>0</v>
      </c>
      <c r="AS133" t="s">
        <v>3</v>
      </c>
      <c r="AT133">
        <v>1.45</v>
      </c>
      <c r="AU133" t="s">
        <v>3</v>
      </c>
      <c r="AV133">
        <v>0</v>
      </c>
      <c r="AW133">
        <v>2</v>
      </c>
      <c r="AX133">
        <v>50338578</v>
      </c>
      <c r="AY133">
        <v>1</v>
      </c>
      <c r="AZ133">
        <v>0</v>
      </c>
      <c r="BA133">
        <v>120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X133">
        <f>Y133*Source!I111</f>
        <v>0.90625</v>
      </c>
      <c r="CY133">
        <f t="shared" si="17"/>
        <v>1</v>
      </c>
      <c r="CZ133">
        <f t="shared" si="18"/>
        <v>1</v>
      </c>
      <c r="DA133">
        <f t="shared" si="19"/>
        <v>1</v>
      </c>
      <c r="DB133">
        <f t="shared" si="15"/>
        <v>1.5</v>
      </c>
      <c r="DC133">
        <f t="shared" si="16"/>
        <v>0</v>
      </c>
    </row>
    <row r="134" spans="1:107" x14ac:dyDescent="0.2">
      <c r="A134">
        <f>ROW(Source!A113)</f>
        <v>113</v>
      </c>
      <c r="B134">
        <v>50333811</v>
      </c>
      <c r="C134">
        <v>50336902</v>
      </c>
      <c r="D134">
        <v>45986743</v>
      </c>
      <c r="E134">
        <v>1</v>
      </c>
      <c r="F134">
        <v>1</v>
      </c>
      <c r="G134">
        <v>1</v>
      </c>
      <c r="H134">
        <v>1</v>
      </c>
      <c r="I134" t="s">
        <v>619</v>
      </c>
      <c r="J134" t="s">
        <v>3</v>
      </c>
      <c r="K134" t="s">
        <v>620</v>
      </c>
      <c r="L134">
        <v>1476</v>
      </c>
      <c r="N134">
        <v>1013</v>
      </c>
      <c r="O134" t="s">
        <v>446</v>
      </c>
      <c r="P134" t="s">
        <v>447</v>
      </c>
      <c r="Q134">
        <v>1</v>
      </c>
      <c r="W134">
        <v>0</v>
      </c>
      <c r="X134">
        <v>-876274961</v>
      </c>
      <c r="Y134">
        <v>2.78</v>
      </c>
      <c r="AA134">
        <v>0</v>
      </c>
      <c r="AB134">
        <v>0</v>
      </c>
      <c r="AC134">
        <v>0</v>
      </c>
      <c r="AD134">
        <v>8.07</v>
      </c>
      <c r="AE134">
        <v>0</v>
      </c>
      <c r="AF134">
        <v>0</v>
      </c>
      <c r="AG134">
        <v>0</v>
      </c>
      <c r="AH134">
        <v>8.07</v>
      </c>
      <c r="AI134">
        <v>1</v>
      </c>
      <c r="AJ134">
        <v>1</v>
      </c>
      <c r="AK134">
        <v>1</v>
      </c>
      <c r="AL134">
        <v>1</v>
      </c>
      <c r="AN134">
        <v>0</v>
      </c>
      <c r="AO134">
        <v>1</v>
      </c>
      <c r="AP134">
        <v>1</v>
      </c>
      <c r="AQ134">
        <v>0</v>
      </c>
      <c r="AR134">
        <v>0</v>
      </c>
      <c r="AS134" t="s">
        <v>3</v>
      </c>
      <c r="AT134">
        <v>2.78</v>
      </c>
      <c r="AU134" t="s">
        <v>3</v>
      </c>
      <c r="AV134">
        <v>1</v>
      </c>
      <c r="AW134">
        <v>2</v>
      </c>
      <c r="AX134">
        <v>50336919</v>
      </c>
      <c r="AY134">
        <v>1</v>
      </c>
      <c r="AZ134">
        <v>0</v>
      </c>
      <c r="BA134">
        <v>121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X134">
        <f>Y134*Source!I113</f>
        <v>2.78</v>
      </c>
      <c r="CY134">
        <f>AD134</f>
        <v>8.07</v>
      </c>
      <c r="CZ134">
        <f>AH134</f>
        <v>8.07</v>
      </c>
      <c r="DA134">
        <f>AL134</f>
        <v>1</v>
      </c>
      <c r="DB134">
        <f t="shared" si="15"/>
        <v>22.4</v>
      </c>
      <c r="DC134">
        <f t="shared" si="16"/>
        <v>0</v>
      </c>
    </row>
    <row r="135" spans="1:107" x14ac:dyDescent="0.2">
      <c r="A135">
        <f>ROW(Source!A113)</f>
        <v>113</v>
      </c>
      <c r="B135">
        <v>50333811</v>
      </c>
      <c r="C135">
        <v>50336902</v>
      </c>
      <c r="D135">
        <v>121548</v>
      </c>
      <c r="E135">
        <v>1</v>
      </c>
      <c r="F135">
        <v>1</v>
      </c>
      <c r="G135">
        <v>1</v>
      </c>
      <c r="H135">
        <v>1</v>
      </c>
      <c r="I135" t="s">
        <v>26</v>
      </c>
      <c r="J135" t="s">
        <v>3</v>
      </c>
      <c r="K135" t="s">
        <v>448</v>
      </c>
      <c r="L135">
        <v>608254</v>
      </c>
      <c r="N135">
        <v>1013</v>
      </c>
      <c r="O135" t="s">
        <v>449</v>
      </c>
      <c r="P135" t="s">
        <v>449</v>
      </c>
      <c r="Q135">
        <v>1</v>
      </c>
      <c r="W135">
        <v>0</v>
      </c>
      <c r="X135">
        <v>-185737400</v>
      </c>
      <c r="Y135">
        <v>0.03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1</v>
      </c>
      <c r="AJ135">
        <v>1</v>
      </c>
      <c r="AK135">
        <v>1</v>
      </c>
      <c r="AL135">
        <v>1</v>
      </c>
      <c r="AN135">
        <v>0</v>
      </c>
      <c r="AO135">
        <v>1</v>
      </c>
      <c r="AP135">
        <v>1</v>
      </c>
      <c r="AQ135">
        <v>0</v>
      </c>
      <c r="AR135">
        <v>0</v>
      </c>
      <c r="AS135" t="s">
        <v>3</v>
      </c>
      <c r="AT135">
        <v>0.03</v>
      </c>
      <c r="AU135" t="s">
        <v>3</v>
      </c>
      <c r="AV135">
        <v>2</v>
      </c>
      <c r="AW135">
        <v>2</v>
      </c>
      <c r="AX135">
        <v>50336920</v>
      </c>
      <c r="AY135">
        <v>1</v>
      </c>
      <c r="AZ135">
        <v>0</v>
      </c>
      <c r="BA135">
        <v>122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X135">
        <f>Y135*Source!I113</f>
        <v>0.03</v>
      </c>
      <c r="CY135">
        <f>AD135</f>
        <v>0</v>
      </c>
      <c r="CZ135">
        <f>AH135</f>
        <v>0</v>
      </c>
      <c r="DA135">
        <f>AL135</f>
        <v>1</v>
      </c>
      <c r="DB135">
        <f t="shared" si="15"/>
        <v>0</v>
      </c>
      <c r="DC135">
        <f t="shared" si="16"/>
        <v>0</v>
      </c>
    </row>
    <row r="136" spans="1:107" x14ac:dyDescent="0.2">
      <c r="A136">
        <f>ROW(Source!A113)</f>
        <v>113</v>
      </c>
      <c r="B136">
        <v>50333811</v>
      </c>
      <c r="C136">
        <v>50336902</v>
      </c>
      <c r="D136">
        <v>45811342</v>
      </c>
      <c r="E136">
        <v>1</v>
      </c>
      <c r="F136">
        <v>1</v>
      </c>
      <c r="G136">
        <v>1</v>
      </c>
      <c r="H136">
        <v>2</v>
      </c>
      <c r="I136" t="s">
        <v>505</v>
      </c>
      <c r="J136" t="s">
        <v>506</v>
      </c>
      <c r="K136" t="s">
        <v>507</v>
      </c>
      <c r="L136">
        <v>45811227</v>
      </c>
      <c r="N136">
        <v>1013</v>
      </c>
      <c r="O136" t="s">
        <v>453</v>
      </c>
      <c r="P136" t="s">
        <v>453</v>
      </c>
      <c r="Q136">
        <v>1</v>
      </c>
      <c r="W136">
        <v>0</v>
      </c>
      <c r="X136">
        <v>-1570605523</v>
      </c>
      <c r="Y136">
        <v>0.03</v>
      </c>
      <c r="AA136">
        <v>0</v>
      </c>
      <c r="AB136">
        <v>134.41</v>
      </c>
      <c r="AC136">
        <v>13.26</v>
      </c>
      <c r="AD136">
        <v>0</v>
      </c>
      <c r="AE136">
        <v>0</v>
      </c>
      <c r="AF136">
        <v>134.41</v>
      </c>
      <c r="AG136">
        <v>13.26</v>
      </c>
      <c r="AH136">
        <v>0</v>
      </c>
      <c r="AI136">
        <v>1</v>
      </c>
      <c r="AJ136">
        <v>1</v>
      </c>
      <c r="AK136">
        <v>1</v>
      </c>
      <c r="AL136">
        <v>1</v>
      </c>
      <c r="AN136">
        <v>0</v>
      </c>
      <c r="AO136">
        <v>1</v>
      </c>
      <c r="AP136">
        <v>1</v>
      </c>
      <c r="AQ136">
        <v>0</v>
      </c>
      <c r="AR136">
        <v>0</v>
      </c>
      <c r="AS136" t="s">
        <v>3</v>
      </c>
      <c r="AT136">
        <v>0.03</v>
      </c>
      <c r="AU136" t="s">
        <v>3</v>
      </c>
      <c r="AV136">
        <v>0</v>
      </c>
      <c r="AW136">
        <v>2</v>
      </c>
      <c r="AX136">
        <v>50336921</v>
      </c>
      <c r="AY136">
        <v>1</v>
      </c>
      <c r="AZ136">
        <v>0</v>
      </c>
      <c r="BA136">
        <v>123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X136">
        <f>Y136*Source!I113</f>
        <v>0.03</v>
      </c>
      <c r="CY136">
        <f>AB136</f>
        <v>134.41</v>
      </c>
      <c r="CZ136">
        <f>AF136</f>
        <v>134.41</v>
      </c>
      <c r="DA136">
        <f>AJ136</f>
        <v>1</v>
      </c>
      <c r="DB136">
        <f t="shared" si="15"/>
        <v>4</v>
      </c>
      <c r="DC136">
        <f t="shared" si="16"/>
        <v>0.4</v>
      </c>
    </row>
    <row r="137" spans="1:107" x14ac:dyDescent="0.2">
      <c r="A137">
        <f>ROW(Source!A113)</f>
        <v>113</v>
      </c>
      <c r="B137">
        <v>50333811</v>
      </c>
      <c r="C137">
        <v>50336902</v>
      </c>
      <c r="D137">
        <v>45811558</v>
      </c>
      <c r="E137">
        <v>1</v>
      </c>
      <c r="F137">
        <v>1</v>
      </c>
      <c r="G137">
        <v>1</v>
      </c>
      <c r="H137">
        <v>2</v>
      </c>
      <c r="I137" t="s">
        <v>608</v>
      </c>
      <c r="J137" t="s">
        <v>609</v>
      </c>
      <c r="K137" t="s">
        <v>610</v>
      </c>
      <c r="L137">
        <v>45811227</v>
      </c>
      <c r="N137">
        <v>1013</v>
      </c>
      <c r="O137" t="s">
        <v>453</v>
      </c>
      <c r="P137" t="s">
        <v>453</v>
      </c>
      <c r="Q137">
        <v>1</v>
      </c>
      <c r="W137">
        <v>0</v>
      </c>
      <c r="X137">
        <v>-519313395</v>
      </c>
      <c r="Y137">
        <v>0.04</v>
      </c>
      <c r="AA137">
        <v>0</v>
      </c>
      <c r="AB137">
        <v>8.1</v>
      </c>
      <c r="AC137">
        <v>0</v>
      </c>
      <c r="AD137">
        <v>0</v>
      </c>
      <c r="AE137">
        <v>0</v>
      </c>
      <c r="AF137">
        <v>8.1</v>
      </c>
      <c r="AG137">
        <v>0</v>
      </c>
      <c r="AH137">
        <v>0</v>
      </c>
      <c r="AI137">
        <v>1</v>
      </c>
      <c r="AJ137">
        <v>1</v>
      </c>
      <c r="AK137">
        <v>1</v>
      </c>
      <c r="AL137">
        <v>1</v>
      </c>
      <c r="AN137">
        <v>0</v>
      </c>
      <c r="AO137">
        <v>1</v>
      </c>
      <c r="AP137">
        <v>1</v>
      </c>
      <c r="AQ137">
        <v>0</v>
      </c>
      <c r="AR137">
        <v>0</v>
      </c>
      <c r="AS137" t="s">
        <v>3</v>
      </c>
      <c r="AT137">
        <v>0.04</v>
      </c>
      <c r="AU137" t="s">
        <v>3</v>
      </c>
      <c r="AV137">
        <v>0</v>
      </c>
      <c r="AW137">
        <v>2</v>
      </c>
      <c r="AX137">
        <v>50336922</v>
      </c>
      <c r="AY137">
        <v>1</v>
      </c>
      <c r="AZ137">
        <v>0</v>
      </c>
      <c r="BA137">
        <v>124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X137">
        <f>Y137*Source!I113</f>
        <v>0.04</v>
      </c>
      <c r="CY137">
        <f>AB137</f>
        <v>8.1</v>
      </c>
      <c r="CZ137">
        <f>AF137</f>
        <v>8.1</v>
      </c>
      <c r="DA137">
        <f>AJ137</f>
        <v>1</v>
      </c>
      <c r="DB137">
        <f t="shared" si="15"/>
        <v>0.3</v>
      </c>
      <c r="DC137">
        <f t="shared" si="16"/>
        <v>0</v>
      </c>
    </row>
    <row r="138" spans="1:107" x14ac:dyDescent="0.2">
      <c r="A138">
        <f>ROW(Source!A113)</f>
        <v>113</v>
      </c>
      <c r="B138">
        <v>50333811</v>
      </c>
      <c r="C138">
        <v>50336902</v>
      </c>
      <c r="D138">
        <v>45813321</v>
      </c>
      <c r="E138">
        <v>1</v>
      </c>
      <c r="F138">
        <v>1</v>
      </c>
      <c r="G138">
        <v>1</v>
      </c>
      <c r="H138">
        <v>2</v>
      </c>
      <c r="I138" t="s">
        <v>454</v>
      </c>
      <c r="J138" t="s">
        <v>455</v>
      </c>
      <c r="K138" t="s">
        <v>456</v>
      </c>
      <c r="L138">
        <v>45811227</v>
      </c>
      <c r="N138">
        <v>1013</v>
      </c>
      <c r="O138" t="s">
        <v>453</v>
      </c>
      <c r="P138" t="s">
        <v>453</v>
      </c>
      <c r="Q138">
        <v>1</v>
      </c>
      <c r="W138">
        <v>0</v>
      </c>
      <c r="X138">
        <v>771999048</v>
      </c>
      <c r="Y138">
        <v>0.02</v>
      </c>
      <c r="AA138">
        <v>0</v>
      </c>
      <c r="AB138">
        <v>86.55</v>
      </c>
      <c r="AC138">
        <v>0</v>
      </c>
      <c r="AD138">
        <v>0</v>
      </c>
      <c r="AE138">
        <v>0</v>
      </c>
      <c r="AF138">
        <v>86.55</v>
      </c>
      <c r="AG138">
        <v>0</v>
      </c>
      <c r="AH138">
        <v>0</v>
      </c>
      <c r="AI138">
        <v>1</v>
      </c>
      <c r="AJ138">
        <v>1</v>
      </c>
      <c r="AK138">
        <v>1</v>
      </c>
      <c r="AL138">
        <v>1</v>
      </c>
      <c r="AN138">
        <v>0</v>
      </c>
      <c r="AO138">
        <v>1</v>
      </c>
      <c r="AP138">
        <v>1</v>
      </c>
      <c r="AQ138">
        <v>0</v>
      </c>
      <c r="AR138">
        <v>0</v>
      </c>
      <c r="AS138" t="s">
        <v>3</v>
      </c>
      <c r="AT138">
        <v>0.02</v>
      </c>
      <c r="AU138" t="s">
        <v>3</v>
      </c>
      <c r="AV138">
        <v>0</v>
      </c>
      <c r="AW138">
        <v>2</v>
      </c>
      <c r="AX138">
        <v>50336923</v>
      </c>
      <c r="AY138">
        <v>1</v>
      </c>
      <c r="AZ138">
        <v>0</v>
      </c>
      <c r="BA138">
        <v>125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X138">
        <f>Y138*Source!I113</f>
        <v>0.02</v>
      </c>
      <c r="CY138">
        <f>AB138</f>
        <v>86.55</v>
      </c>
      <c r="CZ138">
        <f>AF138</f>
        <v>86.55</v>
      </c>
      <c r="DA138">
        <f>AJ138</f>
        <v>1</v>
      </c>
      <c r="DB138">
        <f t="shared" si="15"/>
        <v>1.7</v>
      </c>
      <c r="DC138">
        <f t="shared" si="16"/>
        <v>0</v>
      </c>
    </row>
    <row r="139" spans="1:107" x14ac:dyDescent="0.2">
      <c r="A139">
        <f>ROW(Source!A113)</f>
        <v>113</v>
      </c>
      <c r="B139">
        <v>50333811</v>
      </c>
      <c r="C139">
        <v>50336902</v>
      </c>
      <c r="D139">
        <v>45816577</v>
      </c>
      <c r="E139">
        <v>1</v>
      </c>
      <c r="F139">
        <v>1</v>
      </c>
      <c r="G139">
        <v>1</v>
      </c>
      <c r="H139">
        <v>3</v>
      </c>
      <c r="I139" t="s">
        <v>611</v>
      </c>
      <c r="J139" t="s">
        <v>612</v>
      </c>
      <c r="K139" t="s">
        <v>613</v>
      </c>
      <c r="L139">
        <v>1346</v>
      </c>
      <c r="N139">
        <v>1009</v>
      </c>
      <c r="O139" t="s">
        <v>471</v>
      </c>
      <c r="P139" t="s">
        <v>471</v>
      </c>
      <c r="Q139">
        <v>1</v>
      </c>
      <c r="W139">
        <v>0</v>
      </c>
      <c r="X139">
        <v>-1075678532</v>
      </c>
      <c r="Y139">
        <v>0.05</v>
      </c>
      <c r="AA139">
        <v>12.21</v>
      </c>
      <c r="AB139">
        <v>0</v>
      </c>
      <c r="AC139">
        <v>0</v>
      </c>
      <c r="AD139">
        <v>0</v>
      </c>
      <c r="AE139">
        <v>12.21</v>
      </c>
      <c r="AF139">
        <v>0</v>
      </c>
      <c r="AG139">
        <v>0</v>
      </c>
      <c r="AH139">
        <v>0</v>
      </c>
      <c r="AI139">
        <v>1</v>
      </c>
      <c r="AJ139">
        <v>1</v>
      </c>
      <c r="AK139">
        <v>1</v>
      </c>
      <c r="AL139">
        <v>1</v>
      </c>
      <c r="AN139">
        <v>0</v>
      </c>
      <c r="AO139">
        <v>1</v>
      </c>
      <c r="AP139">
        <v>0</v>
      </c>
      <c r="AQ139">
        <v>0</v>
      </c>
      <c r="AR139">
        <v>0</v>
      </c>
      <c r="AS139" t="s">
        <v>3</v>
      </c>
      <c r="AT139">
        <v>0.05</v>
      </c>
      <c r="AU139" t="s">
        <v>3</v>
      </c>
      <c r="AV139">
        <v>0</v>
      </c>
      <c r="AW139">
        <v>2</v>
      </c>
      <c r="AX139">
        <v>50336924</v>
      </c>
      <c r="AY139">
        <v>1</v>
      </c>
      <c r="AZ139">
        <v>0</v>
      </c>
      <c r="BA139">
        <v>126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X139">
        <f>Y139*Source!I113</f>
        <v>0.05</v>
      </c>
      <c r="CY139">
        <f t="shared" ref="CY139:CY149" si="20">AA139</f>
        <v>12.21</v>
      </c>
      <c r="CZ139">
        <f t="shared" ref="CZ139:CZ149" si="21">AE139</f>
        <v>12.21</v>
      </c>
      <c r="DA139">
        <f t="shared" ref="DA139:DA149" si="22">AI139</f>
        <v>1</v>
      </c>
      <c r="DB139">
        <f t="shared" si="15"/>
        <v>0.6</v>
      </c>
      <c r="DC139">
        <f t="shared" si="16"/>
        <v>0</v>
      </c>
    </row>
    <row r="140" spans="1:107" x14ac:dyDescent="0.2">
      <c r="A140">
        <f>ROW(Source!A113)</f>
        <v>113</v>
      </c>
      <c r="B140">
        <v>50333811</v>
      </c>
      <c r="C140">
        <v>50336902</v>
      </c>
      <c r="D140">
        <v>45816643</v>
      </c>
      <c r="E140">
        <v>1</v>
      </c>
      <c r="F140">
        <v>1</v>
      </c>
      <c r="G140">
        <v>1</v>
      </c>
      <c r="H140">
        <v>3</v>
      </c>
      <c r="I140" t="s">
        <v>614</v>
      </c>
      <c r="J140" t="s">
        <v>615</v>
      </c>
      <c r="K140" t="s">
        <v>254</v>
      </c>
      <c r="L140">
        <v>1346</v>
      </c>
      <c r="N140">
        <v>1009</v>
      </c>
      <c r="O140" t="s">
        <v>471</v>
      </c>
      <c r="P140" t="s">
        <v>471</v>
      </c>
      <c r="Q140">
        <v>1</v>
      </c>
      <c r="W140">
        <v>0</v>
      </c>
      <c r="X140">
        <v>1994379672</v>
      </c>
      <c r="Y140">
        <v>0.25</v>
      </c>
      <c r="AA140">
        <v>9.19</v>
      </c>
      <c r="AB140">
        <v>0</v>
      </c>
      <c r="AC140">
        <v>0</v>
      </c>
      <c r="AD140">
        <v>0</v>
      </c>
      <c r="AE140">
        <v>9.19</v>
      </c>
      <c r="AF140">
        <v>0</v>
      </c>
      <c r="AG140">
        <v>0</v>
      </c>
      <c r="AH140">
        <v>0</v>
      </c>
      <c r="AI140">
        <v>1</v>
      </c>
      <c r="AJ140">
        <v>1</v>
      </c>
      <c r="AK140">
        <v>1</v>
      </c>
      <c r="AL140">
        <v>1</v>
      </c>
      <c r="AN140">
        <v>0</v>
      </c>
      <c r="AO140">
        <v>1</v>
      </c>
      <c r="AP140">
        <v>0</v>
      </c>
      <c r="AQ140">
        <v>0</v>
      </c>
      <c r="AR140">
        <v>0</v>
      </c>
      <c r="AS140" t="s">
        <v>3</v>
      </c>
      <c r="AT140">
        <v>0.25</v>
      </c>
      <c r="AU140" t="s">
        <v>3</v>
      </c>
      <c r="AV140">
        <v>0</v>
      </c>
      <c r="AW140">
        <v>2</v>
      </c>
      <c r="AX140">
        <v>50336925</v>
      </c>
      <c r="AY140">
        <v>1</v>
      </c>
      <c r="AZ140">
        <v>0</v>
      </c>
      <c r="BA140">
        <v>127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X140">
        <f>Y140*Source!I113</f>
        <v>0.25</v>
      </c>
      <c r="CY140">
        <f t="shared" si="20"/>
        <v>9.19</v>
      </c>
      <c r="CZ140">
        <f t="shared" si="21"/>
        <v>9.19</v>
      </c>
      <c r="DA140">
        <f t="shared" si="22"/>
        <v>1</v>
      </c>
      <c r="DB140">
        <f t="shared" si="15"/>
        <v>2.2999999999999998</v>
      </c>
      <c r="DC140">
        <f t="shared" si="16"/>
        <v>0</v>
      </c>
    </row>
    <row r="141" spans="1:107" x14ac:dyDescent="0.2">
      <c r="A141">
        <f>ROW(Source!A113)</f>
        <v>113</v>
      </c>
      <c r="B141">
        <v>50333811</v>
      </c>
      <c r="C141">
        <v>50336902</v>
      </c>
      <c r="D141">
        <v>45816838</v>
      </c>
      <c r="E141">
        <v>1</v>
      </c>
      <c r="F141">
        <v>1</v>
      </c>
      <c r="G141">
        <v>1</v>
      </c>
      <c r="H141">
        <v>3</v>
      </c>
      <c r="I141" t="s">
        <v>599</v>
      </c>
      <c r="J141" t="s">
        <v>600</v>
      </c>
      <c r="K141" t="s">
        <v>601</v>
      </c>
      <c r="L141">
        <v>1346</v>
      </c>
      <c r="N141">
        <v>1009</v>
      </c>
      <c r="O141" t="s">
        <v>471</v>
      </c>
      <c r="P141" t="s">
        <v>471</v>
      </c>
      <c r="Q141">
        <v>1</v>
      </c>
      <c r="W141">
        <v>0</v>
      </c>
      <c r="X141">
        <v>546677157</v>
      </c>
      <c r="Y141">
        <v>0.2</v>
      </c>
      <c r="AA141">
        <v>25.89</v>
      </c>
      <c r="AB141">
        <v>0</v>
      </c>
      <c r="AC141">
        <v>0</v>
      </c>
      <c r="AD141">
        <v>0</v>
      </c>
      <c r="AE141">
        <v>25.89</v>
      </c>
      <c r="AF141">
        <v>0</v>
      </c>
      <c r="AG141">
        <v>0</v>
      </c>
      <c r="AH141">
        <v>0</v>
      </c>
      <c r="AI141">
        <v>1</v>
      </c>
      <c r="AJ141">
        <v>1</v>
      </c>
      <c r="AK141">
        <v>1</v>
      </c>
      <c r="AL141">
        <v>1</v>
      </c>
      <c r="AN141">
        <v>0</v>
      </c>
      <c r="AO141">
        <v>1</v>
      </c>
      <c r="AP141">
        <v>0</v>
      </c>
      <c r="AQ141">
        <v>0</v>
      </c>
      <c r="AR141">
        <v>0</v>
      </c>
      <c r="AS141" t="s">
        <v>3</v>
      </c>
      <c r="AT141">
        <v>0.2</v>
      </c>
      <c r="AU141" t="s">
        <v>3</v>
      </c>
      <c r="AV141">
        <v>0</v>
      </c>
      <c r="AW141">
        <v>2</v>
      </c>
      <c r="AX141">
        <v>50336926</v>
      </c>
      <c r="AY141">
        <v>1</v>
      </c>
      <c r="AZ141">
        <v>0</v>
      </c>
      <c r="BA141">
        <v>128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X141">
        <f>Y141*Source!I113</f>
        <v>0.2</v>
      </c>
      <c r="CY141">
        <f t="shared" si="20"/>
        <v>25.89</v>
      </c>
      <c r="CZ141">
        <f t="shared" si="21"/>
        <v>25.89</v>
      </c>
      <c r="DA141">
        <f t="shared" si="22"/>
        <v>1</v>
      </c>
      <c r="DB141">
        <f t="shared" si="15"/>
        <v>5.2</v>
      </c>
      <c r="DC141">
        <f t="shared" si="16"/>
        <v>0</v>
      </c>
    </row>
    <row r="142" spans="1:107" x14ac:dyDescent="0.2">
      <c r="A142">
        <f>ROW(Source!A113)</f>
        <v>113</v>
      </c>
      <c r="B142">
        <v>50333811</v>
      </c>
      <c r="C142">
        <v>50336902</v>
      </c>
      <c r="D142">
        <v>45817317</v>
      </c>
      <c r="E142">
        <v>1</v>
      </c>
      <c r="F142">
        <v>1</v>
      </c>
      <c r="G142">
        <v>1</v>
      </c>
      <c r="H142">
        <v>3</v>
      </c>
      <c r="I142" t="s">
        <v>588</v>
      </c>
      <c r="J142" t="s">
        <v>589</v>
      </c>
      <c r="K142" t="s">
        <v>590</v>
      </c>
      <c r="L142">
        <v>1346</v>
      </c>
      <c r="N142">
        <v>1009</v>
      </c>
      <c r="O142" t="s">
        <v>471</v>
      </c>
      <c r="P142" t="s">
        <v>471</v>
      </c>
      <c r="Q142">
        <v>1</v>
      </c>
      <c r="W142">
        <v>0</v>
      </c>
      <c r="X142">
        <v>-1553966004</v>
      </c>
      <c r="Y142">
        <v>1.6E-2</v>
      </c>
      <c r="AA142">
        <v>28.15</v>
      </c>
      <c r="AB142">
        <v>0</v>
      </c>
      <c r="AC142">
        <v>0</v>
      </c>
      <c r="AD142">
        <v>0</v>
      </c>
      <c r="AE142">
        <v>28.15</v>
      </c>
      <c r="AF142">
        <v>0</v>
      </c>
      <c r="AG142">
        <v>0</v>
      </c>
      <c r="AH142">
        <v>0</v>
      </c>
      <c r="AI142">
        <v>1</v>
      </c>
      <c r="AJ142">
        <v>1</v>
      </c>
      <c r="AK142">
        <v>1</v>
      </c>
      <c r="AL142">
        <v>1</v>
      </c>
      <c r="AN142">
        <v>0</v>
      </c>
      <c r="AO142">
        <v>1</v>
      </c>
      <c r="AP142">
        <v>0</v>
      </c>
      <c r="AQ142">
        <v>0</v>
      </c>
      <c r="AR142">
        <v>0</v>
      </c>
      <c r="AS142" t="s">
        <v>3</v>
      </c>
      <c r="AT142">
        <v>1.6E-2</v>
      </c>
      <c r="AU142" t="s">
        <v>3</v>
      </c>
      <c r="AV142">
        <v>0</v>
      </c>
      <c r="AW142">
        <v>2</v>
      </c>
      <c r="AX142">
        <v>50336927</v>
      </c>
      <c r="AY142">
        <v>1</v>
      </c>
      <c r="AZ142">
        <v>0</v>
      </c>
      <c r="BA142">
        <v>129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X142">
        <f>Y142*Source!I113</f>
        <v>1.6E-2</v>
      </c>
      <c r="CY142">
        <f t="shared" si="20"/>
        <v>28.15</v>
      </c>
      <c r="CZ142">
        <f t="shared" si="21"/>
        <v>28.15</v>
      </c>
      <c r="DA142">
        <f t="shared" si="22"/>
        <v>1</v>
      </c>
      <c r="DB142">
        <f t="shared" si="15"/>
        <v>0.5</v>
      </c>
      <c r="DC142">
        <f t="shared" si="16"/>
        <v>0</v>
      </c>
    </row>
    <row r="143" spans="1:107" x14ac:dyDescent="0.2">
      <c r="A143">
        <f>ROW(Source!A113)</f>
        <v>113</v>
      </c>
      <c r="B143">
        <v>50333811</v>
      </c>
      <c r="C143">
        <v>50336902</v>
      </c>
      <c r="D143">
        <v>45818916</v>
      </c>
      <c r="E143">
        <v>1</v>
      </c>
      <c r="F143">
        <v>1</v>
      </c>
      <c r="G143">
        <v>1</v>
      </c>
      <c r="H143">
        <v>3</v>
      </c>
      <c r="I143" t="s">
        <v>621</v>
      </c>
      <c r="J143" t="s">
        <v>622</v>
      </c>
      <c r="K143" t="s">
        <v>623</v>
      </c>
      <c r="L143">
        <v>1355</v>
      </c>
      <c r="N143">
        <v>1010</v>
      </c>
      <c r="O143" t="s">
        <v>357</v>
      </c>
      <c r="P143" t="s">
        <v>357</v>
      </c>
      <c r="Q143">
        <v>100</v>
      </c>
      <c r="W143">
        <v>0</v>
      </c>
      <c r="X143">
        <v>183388954</v>
      </c>
      <c r="Y143">
        <v>4.1000000000000002E-2</v>
      </c>
      <c r="AA143">
        <v>79.63</v>
      </c>
      <c r="AB143">
        <v>0</v>
      </c>
      <c r="AC143">
        <v>0</v>
      </c>
      <c r="AD143">
        <v>0</v>
      </c>
      <c r="AE143">
        <v>79.63</v>
      </c>
      <c r="AF143">
        <v>0</v>
      </c>
      <c r="AG143">
        <v>0</v>
      </c>
      <c r="AH143">
        <v>0</v>
      </c>
      <c r="AI143">
        <v>1</v>
      </c>
      <c r="AJ143">
        <v>1</v>
      </c>
      <c r="AK143">
        <v>1</v>
      </c>
      <c r="AL143">
        <v>1</v>
      </c>
      <c r="AN143">
        <v>0</v>
      </c>
      <c r="AO143">
        <v>1</v>
      </c>
      <c r="AP143">
        <v>0</v>
      </c>
      <c r="AQ143">
        <v>0</v>
      </c>
      <c r="AR143">
        <v>0</v>
      </c>
      <c r="AS143" t="s">
        <v>3</v>
      </c>
      <c r="AT143">
        <v>4.1000000000000002E-2</v>
      </c>
      <c r="AU143" t="s">
        <v>3</v>
      </c>
      <c r="AV143">
        <v>0</v>
      </c>
      <c r="AW143">
        <v>2</v>
      </c>
      <c r="AX143">
        <v>50336928</v>
      </c>
      <c r="AY143">
        <v>1</v>
      </c>
      <c r="AZ143">
        <v>0</v>
      </c>
      <c r="BA143">
        <v>130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X143">
        <f>Y143*Source!I113</f>
        <v>4.1000000000000002E-2</v>
      </c>
      <c r="CY143">
        <f t="shared" si="20"/>
        <v>79.63</v>
      </c>
      <c r="CZ143">
        <f t="shared" si="21"/>
        <v>79.63</v>
      </c>
      <c r="DA143">
        <f t="shared" si="22"/>
        <v>1</v>
      </c>
      <c r="DB143">
        <f t="shared" si="15"/>
        <v>3.3</v>
      </c>
      <c r="DC143">
        <f t="shared" si="16"/>
        <v>0</v>
      </c>
    </row>
    <row r="144" spans="1:107" x14ac:dyDescent="0.2">
      <c r="A144">
        <f>ROW(Source!A113)</f>
        <v>113</v>
      </c>
      <c r="B144">
        <v>50333811</v>
      </c>
      <c r="C144">
        <v>50336902</v>
      </c>
      <c r="D144">
        <v>45830907</v>
      </c>
      <c r="E144">
        <v>1</v>
      </c>
      <c r="F144">
        <v>1</v>
      </c>
      <c r="G144">
        <v>1</v>
      </c>
      <c r="H144">
        <v>3</v>
      </c>
      <c r="I144" t="s">
        <v>517</v>
      </c>
      <c r="J144" t="s">
        <v>518</v>
      </c>
      <c r="K144" t="s">
        <v>519</v>
      </c>
      <c r="L144">
        <v>1348</v>
      </c>
      <c r="N144">
        <v>1009</v>
      </c>
      <c r="O144" t="s">
        <v>240</v>
      </c>
      <c r="P144" t="s">
        <v>240</v>
      </c>
      <c r="Q144">
        <v>1000</v>
      </c>
      <c r="W144">
        <v>0</v>
      </c>
      <c r="X144">
        <v>2121889765</v>
      </c>
      <c r="Y144">
        <v>5.8E-4</v>
      </c>
      <c r="AA144">
        <v>7507.32</v>
      </c>
      <c r="AB144">
        <v>0</v>
      </c>
      <c r="AC144">
        <v>0</v>
      </c>
      <c r="AD144">
        <v>0</v>
      </c>
      <c r="AE144">
        <v>7507.32</v>
      </c>
      <c r="AF144">
        <v>0</v>
      </c>
      <c r="AG144">
        <v>0</v>
      </c>
      <c r="AH144">
        <v>0</v>
      </c>
      <c r="AI144">
        <v>1</v>
      </c>
      <c r="AJ144">
        <v>1</v>
      </c>
      <c r="AK144">
        <v>1</v>
      </c>
      <c r="AL144">
        <v>1</v>
      </c>
      <c r="AN144">
        <v>0</v>
      </c>
      <c r="AO144">
        <v>1</v>
      </c>
      <c r="AP144">
        <v>0</v>
      </c>
      <c r="AQ144">
        <v>0</v>
      </c>
      <c r="AR144">
        <v>0</v>
      </c>
      <c r="AS144" t="s">
        <v>3</v>
      </c>
      <c r="AT144">
        <v>5.8E-4</v>
      </c>
      <c r="AU144" t="s">
        <v>3</v>
      </c>
      <c r="AV144">
        <v>0</v>
      </c>
      <c r="AW144">
        <v>2</v>
      </c>
      <c r="AX144">
        <v>50336929</v>
      </c>
      <c r="AY144">
        <v>1</v>
      </c>
      <c r="AZ144">
        <v>0</v>
      </c>
      <c r="BA144">
        <v>131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X144">
        <f>Y144*Source!I113</f>
        <v>5.8E-4</v>
      </c>
      <c r="CY144">
        <f t="shared" si="20"/>
        <v>7507.32</v>
      </c>
      <c r="CZ144">
        <f t="shared" si="21"/>
        <v>7507.32</v>
      </c>
      <c r="DA144">
        <f t="shared" si="22"/>
        <v>1</v>
      </c>
      <c r="DB144">
        <f t="shared" si="15"/>
        <v>4.4000000000000004</v>
      </c>
      <c r="DC144">
        <f t="shared" si="16"/>
        <v>0</v>
      </c>
    </row>
    <row r="145" spans="1:107" x14ac:dyDescent="0.2">
      <c r="A145">
        <f>ROW(Source!A113)</f>
        <v>113</v>
      </c>
      <c r="B145">
        <v>50333811</v>
      </c>
      <c r="C145">
        <v>50336902</v>
      </c>
      <c r="D145">
        <v>45873941</v>
      </c>
      <c r="E145">
        <v>1</v>
      </c>
      <c r="F145">
        <v>1</v>
      </c>
      <c r="G145">
        <v>1</v>
      </c>
      <c r="H145">
        <v>3</v>
      </c>
      <c r="I145" t="s">
        <v>591</v>
      </c>
      <c r="J145" t="s">
        <v>592</v>
      </c>
      <c r="K145" t="s">
        <v>593</v>
      </c>
      <c r="L145">
        <v>1346</v>
      </c>
      <c r="N145">
        <v>1009</v>
      </c>
      <c r="O145" t="s">
        <v>471</v>
      </c>
      <c r="P145" t="s">
        <v>471</v>
      </c>
      <c r="Q145">
        <v>1</v>
      </c>
      <c r="W145">
        <v>0</v>
      </c>
      <c r="X145">
        <v>1205657813</v>
      </c>
      <c r="Y145">
        <v>0.124</v>
      </c>
      <c r="AA145">
        <v>33.06</v>
      </c>
      <c r="AB145">
        <v>0</v>
      </c>
      <c r="AC145">
        <v>0</v>
      </c>
      <c r="AD145">
        <v>0</v>
      </c>
      <c r="AE145">
        <v>33.06</v>
      </c>
      <c r="AF145">
        <v>0</v>
      </c>
      <c r="AG145">
        <v>0</v>
      </c>
      <c r="AH145">
        <v>0</v>
      </c>
      <c r="AI145">
        <v>1</v>
      </c>
      <c r="AJ145">
        <v>1</v>
      </c>
      <c r="AK145">
        <v>1</v>
      </c>
      <c r="AL145">
        <v>1</v>
      </c>
      <c r="AN145">
        <v>0</v>
      </c>
      <c r="AO145">
        <v>1</v>
      </c>
      <c r="AP145">
        <v>0</v>
      </c>
      <c r="AQ145">
        <v>0</v>
      </c>
      <c r="AR145">
        <v>0</v>
      </c>
      <c r="AS145" t="s">
        <v>3</v>
      </c>
      <c r="AT145">
        <v>0.124</v>
      </c>
      <c r="AU145" t="s">
        <v>3</v>
      </c>
      <c r="AV145">
        <v>0</v>
      </c>
      <c r="AW145">
        <v>2</v>
      </c>
      <c r="AX145">
        <v>50336930</v>
      </c>
      <c r="AY145">
        <v>1</v>
      </c>
      <c r="AZ145">
        <v>0</v>
      </c>
      <c r="BA145">
        <v>132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X145">
        <f>Y145*Source!I113</f>
        <v>0.124</v>
      </c>
      <c r="CY145">
        <f t="shared" si="20"/>
        <v>33.06</v>
      </c>
      <c r="CZ145">
        <f t="shared" si="21"/>
        <v>33.06</v>
      </c>
      <c r="DA145">
        <f t="shared" si="22"/>
        <v>1</v>
      </c>
      <c r="DB145">
        <f t="shared" si="15"/>
        <v>4.0999999999999996</v>
      </c>
      <c r="DC145">
        <f t="shared" si="16"/>
        <v>0</v>
      </c>
    </row>
    <row r="146" spans="1:107" x14ac:dyDescent="0.2">
      <c r="A146">
        <f>ROW(Source!A113)</f>
        <v>113</v>
      </c>
      <c r="B146">
        <v>50333811</v>
      </c>
      <c r="C146">
        <v>50336902</v>
      </c>
      <c r="D146">
        <v>45878990</v>
      </c>
      <c r="E146">
        <v>1</v>
      </c>
      <c r="F146">
        <v>1</v>
      </c>
      <c r="G146">
        <v>1</v>
      </c>
      <c r="H146">
        <v>3</v>
      </c>
      <c r="I146" t="s">
        <v>624</v>
      </c>
      <c r="J146" t="s">
        <v>625</v>
      </c>
      <c r="K146" t="s">
        <v>626</v>
      </c>
      <c r="L146">
        <v>1355</v>
      </c>
      <c r="N146">
        <v>1010</v>
      </c>
      <c r="O146" t="s">
        <v>357</v>
      </c>
      <c r="P146" t="s">
        <v>357</v>
      </c>
      <c r="Q146">
        <v>100</v>
      </c>
      <c r="W146">
        <v>0</v>
      </c>
      <c r="X146">
        <v>492363679</v>
      </c>
      <c r="Y146">
        <v>0.04</v>
      </c>
      <c r="AA146">
        <v>488.94</v>
      </c>
      <c r="AB146">
        <v>0</v>
      </c>
      <c r="AC146">
        <v>0</v>
      </c>
      <c r="AD146">
        <v>0</v>
      </c>
      <c r="AE146">
        <v>488.94</v>
      </c>
      <c r="AF146">
        <v>0</v>
      </c>
      <c r="AG146">
        <v>0</v>
      </c>
      <c r="AH146">
        <v>0</v>
      </c>
      <c r="AI146">
        <v>1</v>
      </c>
      <c r="AJ146">
        <v>1</v>
      </c>
      <c r="AK146">
        <v>1</v>
      </c>
      <c r="AL146">
        <v>1</v>
      </c>
      <c r="AN146">
        <v>0</v>
      </c>
      <c r="AO146">
        <v>1</v>
      </c>
      <c r="AP146">
        <v>0</v>
      </c>
      <c r="AQ146">
        <v>0</v>
      </c>
      <c r="AR146">
        <v>0</v>
      </c>
      <c r="AS146" t="s">
        <v>3</v>
      </c>
      <c r="AT146">
        <v>0.04</v>
      </c>
      <c r="AU146" t="s">
        <v>3</v>
      </c>
      <c r="AV146">
        <v>0</v>
      </c>
      <c r="AW146">
        <v>2</v>
      </c>
      <c r="AX146">
        <v>50336931</v>
      </c>
      <c r="AY146">
        <v>1</v>
      </c>
      <c r="AZ146">
        <v>0</v>
      </c>
      <c r="BA146">
        <v>133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X146">
        <f>Y146*Source!I113</f>
        <v>0.04</v>
      </c>
      <c r="CY146">
        <f t="shared" si="20"/>
        <v>488.94</v>
      </c>
      <c r="CZ146">
        <f t="shared" si="21"/>
        <v>488.94</v>
      </c>
      <c r="DA146">
        <f t="shared" si="22"/>
        <v>1</v>
      </c>
      <c r="DB146">
        <f t="shared" si="15"/>
        <v>19.600000000000001</v>
      </c>
      <c r="DC146">
        <f t="shared" si="16"/>
        <v>0</v>
      </c>
    </row>
    <row r="147" spans="1:107" x14ac:dyDescent="0.2">
      <c r="A147">
        <f>ROW(Source!A113)</f>
        <v>113</v>
      </c>
      <c r="B147">
        <v>50333811</v>
      </c>
      <c r="C147">
        <v>50336902</v>
      </c>
      <c r="D147">
        <v>45879078</v>
      </c>
      <c r="E147">
        <v>1</v>
      </c>
      <c r="F147">
        <v>1</v>
      </c>
      <c r="G147">
        <v>1</v>
      </c>
      <c r="H147">
        <v>3</v>
      </c>
      <c r="I147" t="s">
        <v>627</v>
      </c>
      <c r="J147" t="s">
        <v>628</v>
      </c>
      <c r="K147" t="s">
        <v>629</v>
      </c>
      <c r="L147">
        <v>1354</v>
      </c>
      <c r="N147">
        <v>1010</v>
      </c>
      <c r="O147" t="s">
        <v>119</v>
      </c>
      <c r="P147" t="s">
        <v>119</v>
      </c>
      <c r="Q147">
        <v>1</v>
      </c>
      <c r="W147">
        <v>0</v>
      </c>
      <c r="X147">
        <v>-1118639114</v>
      </c>
      <c r="Y147">
        <v>1</v>
      </c>
      <c r="AA147">
        <v>3.61</v>
      </c>
      <c r="AB147">
        <v>0</v>
      </c>
      <c r="AC147">
        <v>0</v>
      </c>
      <c r="AD147">
        <v>0</v>
      </c>
      <c r="AE147">
        <v>3.61</v>
      </c>
      <c r="AF147">
        <v>0</v>
      </c>
      <c r="AG147">
        <v>0</v>
      </c>
      <c r="AH147">
        <v>0</v>
      </c>
      <c r="AI147">
        <v>1</v>
      </c>
      <c r="AJ147">
        <v>1</v>
      </c>
      <c r="AK147">
        <v>1</v>
      </c>
      <c r="AL147">
        <v>1</v>
      </c>
      <c r="AN147">
        <v>0</v>
      </c>
      <c r="AO147">
        <v>1</v>
      </c>
      <c r="AP147">
        <v>0</v>
      </c>
      <c r="AQ147">
        <v>0</v>
      </c>
      <c r="AR147">
        <v>0</v>
      </c>
      <c r="AS147" t="s">
        <v>3</v>
      </c>
      <c r="AT147">
        <v>1</v>
      </c>
      <c r="AU147" t="s">
        <v>3</v>
      </c>
      <c r="AV147">
        <v>0</v>
      </c>
      <c r="AW147">
        <v>2</v>
      </c>
      <c r="AX147">
        <v>50336932</v>
      </c>
      <c r="AY147">
        <v>1</v>
      </c>
      <c r="AZ147">
        <v>0</v>
      </c>
      <c r="BA147">
        <v>134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X147">
        <f>Y147*Source!I113</f>
        <v>1</v>
      </c>
      <c r="CY147">
        <f t="shared" si="20"/>
        <v>3.61</v>
      </c>
      <c r="CZ147">
        <f t="shared" si="21"/>
        <v>3.61</v>
      </c>
      <c r="DA147">
        <f t="shared" si="22"/>
        <v>1</v>
      </c>
      <c r="DB147">
        <f t="shared" si="15"/>
        <v>3.6</v>
      </c>
      <c r="DC147">
        <f t="shared" si="16"/>
        <v>0</v>
      </c>
    </row>
    <row r="148" spans="1:107" x14ac:dyDescent="0.2">
      <c r="A148">
        <f>ROW(Source!A113)</f>
        <v>113</v>
      </c>
      <c r="B148">
        <v>50333811</v>
      </c>
      <c r="C148">
        <v>50336902</v>
      </c>
      <c r="D148">
        <v>45967299</v>
      </c>
      <c r="E148">
        <v>1</v>
      </c>
      <c r="F148">
        <v>1</v>
      </c>
      <c r="G148">
        <v>1</v>
      </c>
      <c r="H148">
        <v>3</v>
      </c>
      <c r="I148" t="s">
        <v>493</v>
      </c>
      <c r="J148" t="s">
        <v>494</v>
      </c>
      <c r="K148" t="s">
        <v>495</v>
      </c>
      <c r="L148">
        <v>1344</v>
      </c>
      <c r="N148">
        <v>1008</v>
      </c>
      <c r="O148" t="s">
        <v>496</v>
      </c>
      <c r="P148" t="s">
        <v>496</v>
      </c>
      <c r="Q148">
        <v>1</v>
      </c>
      <c r="W148">
        <v>0</v>
      </c>
      <c r="X148">
        <v>-1363992221</v>
      </c>
      <c r="Y148">
        <v>0.45</v>
      </c>
      <c r="AA148">
        <v>1</v>
      </c>
      <c r="AB148">
        <v>0</v>
      </c>
      <c r="AC148">
        <v>0</v>
      </c>
      <c r="AD148">
        <v>0</v>
      </c>
      <c r="AE148">
        <v>1</v>
      </c>
      <c r="AF148">
        <v>0</v>
      </c>
      <c r="AG148">
        <v>0</v>
      </c>
      <c r="AH148">
        <v>0</v>
      </c>
      <c r="AI148">
        <v>1</v>
      </c>
      <c r="AJ148">
        <v>1</v>
      </c>
      <c r="AK148">
        <v>1</v>
      </c>
      <c r="AL148">
        <v>1</v>
      </c>
      <c r="AN148">
        <v>0</v>
      </c>
      <c r="AO148">
        <v>1</v>
      </c>
      <c r="AP148">
        <v>0</v>
      </c>
      <c r="AQ148">
        <v>0</v>
      </c>
      <c r="AR148">
        <v>0</v>
      </c>
      <c r="AS148" t="s">
        <v>3</v>
      </c>
      <c r="AT148">
        <v>0.45</v>
      </c>
      <c r="AU148" t="s">
        <v>3</v>
      </c>
      <c r="AV148">
        <v>0</v>
      </c>
      <c r="AW148">
        <v>2</v>
      </c>
      <c r="AX148">
        <v>50336933</v>
      </c>
      <c r="AY148">
        <v>1</v>
      </c>
      <c r="AZ148">
        <v>0</v>
      </c>
      <c r="BA148">
        <v>135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X148">
        <f>Y148*Source!I113</f>
        <v>0.45</v>
      </c>
      <c r="CY148">
        <f t="shared" si="20"/>
        <v>1</v>
      </c>
      <c r="CZ148">
        <f t="shared" si="21"/>
        <v>1</v>
      </c>
      <c r="DA148">
        <f t="shared" si="22"/>
        <v>1</v>
      </c>
      <c r="DB148">
        <f t="shared" si="15"/>
        <v>0.5</v>
      </c>
      <c r="DC148">
        <f t="shared" si="16"/>
        <v>0</v>
      </c>
    </row>
    <row r="149" spans="1:107" x14ac:dyDescent="0.2">
      <c r="A149">
        <f>ROW(Source!A113)</f>
        <v>113</v>
      </c>
      <c r="B149">
        <v>50333811</v>
      </c>
      <c r="C149">
        <v>50336902</v>
      </c>
      <c r="D149">
        <v>0</v>
      </c>
      <c r="E149">
        <v>0</v>
      </c>
      <c r="F149">
        <v>1</v>
      </c>
      <c r="G149">
        <v>1</v>
      </c>
      <c r="H149">
        <v>3</v>
      </c>
      <c r="I149" t="s">
        <v>248</v>
      </c>
      <c r="J149" t="s">
        <v>3</v>
      </c>
      <c r="K149" t="s">
        <v>315</v>
      </c>
      <c r="L149">
        <v>1371</v>
      </c>
      <c r="N149">
        <v>1013</v>
      </c>
      <c r="O149" t="s">
        <v>250</v>
      </c>
      <c r="P149" t="s">
        <v>250</v>
      </c>
      <c r="Q149">
        <v>1</v>
      </c>
      <c r="W149">
        <v>0</v>
      </c>
      <c r="X149">
        <v>35320936</v>
      </c>
      <c r="Y149">
        <v>1</v>
      </c>
      <c r="AA149">
        <v>580.82000000000005</v>
      </c>
      <c r="AB149">
        <v>0</v>
      </c>
      <c r="AC149">
        <v>0</v>
      </c>
      <c r="AD149">
        <v>0</v>
      </c>
      <c r="AE149">
        <v>580.81999999999994</v>
      </c>
      <c r="AF149">
        <v>0</v>
      </c>
      <c r="AG149">
        <v>0</v>
      </c>
      <c r="AH149">
        <v>0</v>
      </c>
      <c r="AI149">
        <v>1</v>
      </c>
      <c r="AJ149">
        <v>1</v>
      </c>
      <c r="AK149">
        <v>1</v>
      </c>
      <c r="AL149">
        <v>1</v>
      </c>
      <c r="AN149">
        <v>0</v>
      </c>
      <c r="AO149">
        <v>0</v>
      </c>
      <c r="AP149">
        <v>0</v>
      </c>
      <c r="AQ149">
        <v>0</v>
      </c>
      <c r="AR149">
        <v>0</v>
      </c>
      <c r="AS149" t="s">
        <v>3</v>
      </c>
      <c r="AT149">
        <v>1</v>
      </c>
      <c r="AU149" t="s">
        <v>3</v>
      </c>
      <c r="AV149">
        <v>0</v>
      </c>
      <c r="AW149">
        <v>1</v>
      </c>
      <c r="AX149">
        <v>-1</v>
      </c>
      <c r="AY149">
        <v>0</v>
      </c>
      <c r="AZ149">
        <v>0</v>
      </c>
      <c r="BA149" t="s">
        <v>3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X149">
        <f>Y149*Source!I113</f>
        <v>1</v>
      </c>
      <c r="CY149">
        <f t="shared" si="20"/>
        <v>580.82000000000005</v>
      </c>
      <c r="CZ149">
        <f t="shared" si="21"/>
        <v>580.81999999999994</v>
      </c>
      <c r="DA149">
        <f t="shared" si="22"/>
        <v>1</v>
      </c>
      <c r="DB149">
        <f t="shared" si="15"/>
        <v>580.79999999999995</v>
      </c>
      <c r="DC149">
        <f t="shared" si="16"/>
        <v>0</v>
      </c>
    </row>
    <row r="150" spans="1:107" x14ac:dyDescent="0.2">
      <c r="A150">
        <f>ROW(Source!A115)</f>
        <v>115</v>
      </c>
      <c r="B150">
        <v>50333811</v>
      </c>
      <c r="C150">
        <v>50336935</v>
      </c>
      <c r="D150">
        <v>45988109</v>
      </c>
      <c r="E150">
        <v>1</v>
      </c>
      <c r="F150">
        <v>1</v>
      </c>
      <c r="G150">
        <v>1</v>
      </c>
      <c r="H150">
        <v>1</v>
      </c>
      <c r="I150" t="s">
        <v>580</v>
      </c>
      <c r="J150" t="s">
        <v>3</v>
      </c>
      <c r="K150" t="s">
        <v>581</v>
      </c>
      <c r="L150">
        <v>1476</v>
      </c>
      <c r="N150">
        <v>1013</v>
      </c>
      <c r="O150" t="s">
        <v>446</v>
      </c>
      <c r="P150" t="s">
        <v>447</v>
      </c>
      <c r="Q150">
        <v>1</v>
      </c>
      <c r="W150">
        <v>0</v>
      </c>
      <c r="X150">
        <v>637965020</v>
      </c>
      <c r="Y150">
        <v>0.86</v>
      </c>
      <c r="AA150">
        <v>0</v>
      </c>
      <c r="AB150">
        <v>0</v>
      </c>
      <c r="AC150">
        <v>0</v>
      </c>
      <c r="AD150">
        <v>8.5399999999999991</v>
      </c>
      <c r="AE150">
        <v>0</v>
      </c>
      <c r="AF150">
        <v>0</v>
      </c>
      <c r="AG150">
        <v>0</v>
      </c>
      <c r="AH150">
        <v>8.5399999999999991</v>
      </c>
      <c r="AI150">
        <v>1</v>
      </c>
      <c r="AJ150">
        <v>1</v>
      </c>
      <c r="AK150">
        <v>1</v>
      </c>
      <c r="AL150">
        <v>1</v>
      </c>
      <c r="AN150">
        <v>0</v>
      </c>
      <c r="AO150">
        <v>1</v>
      </c>
      <c r="AP150">
        <v>1</v>
      </c>
      <c r="AQ150">
        <v>0</v>
      </c>
      <c r="AR150">
        <v>0</v>
      </c>
      <c r="AS150" t="s">
        <v>3</v>
      </c>
      <c r="AT150">
        <v>0.86</v>
      </c>
      <c r="AU150" t="s">
        <v>3</v>
      </c>
      <c r="AV150">
        <v>1</v>
      </c>
      <c r="AW150">
        <v>2</v>
      </c>
      <c r="AX150">
        <v>50336945</v>
      </c>
      <c r="AY150">
        <v>1</v>
      </c>
      <c r="AZ150">
        <v>0</v>
      </c>
      <c r="BA150">
        <v>136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X150">
        <f>Y150*Source!I115</f>
        <v>0.86</v>
      </c>
      <c r="CY150">
        <f>AD150</f>
        <v>8.5399999999999991</v>
      </c>
      <c r="CZ150">
        <f>AH150</f>
        <v>8.5399999999999991</v>
      </c>
      <c r="DA150">
        <f>AL150</f>
        <v>1</v>
      </c>
      <c r="DB150">
        <f t="shared" ref="DB150:DB181" si="23">ROUND(ROUND(AT150*CZ150,2),1)</f>
        <v>7.3</v>
      </c>
      <c r="DC150">
        <f t="shared" ref="DC150:DC181" si="24">ROUND(ROUND(AT150*AG150,2),1)</f>
        <v>0</v>
      </c>
    </row>
    <row r="151" spans="1:107" x14ac:dyDescent="0.2">
      <c r="A151">
        <f>ROW(Source!A115)</f>
        <v>115</v>
      </c>
      <c r="B151">
        <v>50333811</v>
      </c>
      <c r="C151">
        <v>50336935</v>
      </c>
      <c r="D151">
        <v>121548</v>
      </c>
      <c r="E151">
        <v>1</v>
      </c>
      <c r="F151">
        <v>1</v>
      </c>
      <c r="G151">
        <v>1</v>
      </c>
      <c r="H151">
        <v>1</v>
      </c>
      <c r="I151" t="s">
        <v>26</v>
      </c>
      <c r="J151" t="s">
        <v>3</v>
      </c>
      <c r="K151" t="s">
        <v>448</v>
      </c>
      <c r="L151">
        <v>608254</v>
      </c>
      <c r="N151">
        <v>1013</v>
      </c>
      <c r="O151" t="s">
        <v>449</v>
      </c>
      <c r="P151" t="s">
        <v>449</v>
      </c>
      <c r="Q151">
        <v>1</v>
      </c>
      <c r="W151">
        <v>0</v>
      </c>
      <c r="X151">
        <v>-185737400</v>
      </c>
      <c r="Y151">
        <v>0.1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1</v>
      </c>
      <c r="AJ151">
        <v>1</v>
      </c>
      <c r="AK151">
        <v>1</v>
      </c>
      <c r="AL151">
        <v>1</v>
      </c>
      <c r="AN151">
        <v>0</v>
      </c>
      <c r="AO151">
        <v>1</v>
      </c>
      <c r="AP151">
        <v>1</v>
      </c>
      <c r="AQ151">
        <v>0</v>
      </c>
      <c r="AR151">
        <v>0</v>
      </c>
      <c r="AS151" t="s">
        <v>3</v>
      </c>
      <c r="AT151">
        <v>0.1</v>
      </c>
      <c r="AU151" t="s">
        <v>3</v>
      </c>
      <c r="AV151">
        <v>2</v>
      </c>
      <c r="AW151">
        <v>2</v>
      </c>
      <c r="AX151">
        <v>50336946</v>
      </c>
      <c r="AY151">
        <v>1</v>
      </c>
      <c r="AZ151">
        <v>0</v>
      </c>
      <c r="BA151">
        <v>137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X151">
        <f>Y151*Source!I115</f>
        <v>0.1</v>
      </c>
      <c r="CY151">
        <f>AD151</f>
        <v>0</v>
      </c>
      <c r="CZ151">
        <f>AH151</f>
        <v>0</v>
      </c>
      <c r="DA151">
        <f>AL151</f>
        <v>1</v>
      </c>
      <c r="DB151">
        <f t="shared" si="23"/>
        <v>0</v>
      </c>
      <c r="DC151">
        <f t="shared" si="24"/>
        <v>0</v>
      </c>
    </row>
    <row r="152" spans="1:107" x14ac:dyDescent="0.2">
      <c r="A152">
        <f>ROW(Source!A115)</f>
        <v>115</v>
      </c>
      <c r="B152">
        <v>50333811</v>
      </c>
      <c r="C152">
        <v>50336935</v>
      </c>
      <c r="D152">
        <v>45811342</v>
      </c>
      <c r="E152">
        <v>1</v>
      </c>
      <c r="F152">
        <v>1</v>
      </c>
      <c r="G152">
        <v>1</v>
      </c>
      <c r="H152">
        <v>2</v>
      </c>
      <c r="I152" t="s">
        <v>505</v>
      </c>
      <c r="J152" t="s">
        <v>506</v>
      </c>
      <c r="K152" t="s">
        <v>507</v>
      </c>
      <c r="L152">
        <v>45811227</v>
      </c>
      <c r="N152">
        <v>1013</v>
      </c>
      <c r="O152" t="s">
        <v>453</v>
      </c>
      <c r="P152" t="s">
        <v>453</v>
      </c>
      <c r="Q152">
        <v>1</v>
      </c>
      <c r="W152">
        <v>0</v>
      </c>
      <c r="X152">
        <v>-1570605523</v>
      </c>
      <c r="Y152">
        <v>0.1</v>
      </c>
      <c r="AA152">
        <v>0</v>
      </c>
      <c r="AB152">
        <v>134.41</v>
      </c>
      <c r="AC152">
        <v>13.26</v>
      </c>
      <c r="AD152">
        <v>0</v>
      </c>
      <c r="AE152">
        <v>0</v>
      </c>
      <c r="AF152">
        <v>134.41</v>
      </c>
      <c r="AG152">
        <v>13.26</v>
      </c>
      <c r="AH152">
        <v>0</v>
      </c>
      <c r="AI152">
        <v>1</v>
      </c>
      <c r="AJ152">
        <v>1</v>
      </c>
      <c r="AK152">
        <v>1</v>
      </c>
      <c r="AL152">
        <v>1</v>
      </c>
      <c r="AN152">
        <v>0</v>
      </c>
      <c r="AO152">
        <v>1</v>
      </c>
      <c r="AP152">
        <v>1</v>
      </c>
      <c r="AQ152">
        <v>0</v>
      </c>
      <c r="AR152">
        <v>0</v>
      </c>
      <c r="AS152" t="s">
        <v>3</v>
      </c>
      <c r="AT152">
        <v>0.1</v>
      </c>
      <c r="AU152" t="s">
        <v>3</v>
      </c>
      <c r="AV152">
        <v>0</v>
      </c>
      <c r="AW152">
        <v>2</v>
      </c>
      <c r="AX152">
        <v>50336947</v>
      </c>
      <c r="AY152">
        <v>1</v>
      </c>
      <c r="AZ152">
        <v>0</v>
      </c>
      <c r="BA152">
        <v>138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X152">
        <f>Y152*Source!I115</f>
        <v>0.1</v>
      </c>
      <c r="CY152">
        <f>AB152</f>
        <v>134.41</v>
      </c>
      <c r="CZ152">
        <f>AF152</f>
        <v>134.41</v>
      </c>
      <c r="DA152">
        <f>AJ152</f>
        <v>1</v>
      </c>
      <c r="DB152">
        <f t="shared" si="23"/>
        <v>13.4</v>
      </c>
      <c r="DC152">
        <f t="shared" si="24"/>
        <v>1.3</v>
      </c>
    </row>
    <row r="153" spans="1:107" x14ac:dyDescent="0.2">
      <c r="A153">
        <f>ROW(Source!A115)</f>
        <v>115</v>
      </c>
      <c r="B153">
        <v>50333811</v>
      </c>
      <c r="C153">
        <v>50336935</v>
      </c>
      <c r="D153">
        <v>45813321</v>
      </c>
      <c r="E153">
        <v>1</v>
      </c>
      <c r="F153">
        <v>1</v>
      </c>
      <c r="G153">
        <v>1</v>
      </c>
      <c r="H153">
        <v>2</v>
      </c>
      <c r="I153" t="s">
        <v>454</v>
      </c>
      <c r="J153" t="s">
        <v>455</v>
      </c>
      <c r="K153" t="s">
        <v>456</v>
      </c>
      <c r="L153">
        <v>45811227</v>
      </c>
      <c r="N153">
        <v>1013</v>
      </c>
      <c r="O153" t="s">
        <v>453</v>
      </c>
      <c r="P153" t="s">
        <v>453</v>
      </c>
      <c r="Q153">
        <v>1</v>
      </c>
      <c r="W153">
        <v>0</v>
      </c>
      <c r="X153">
        <v>771999048</v>
      </c>
      <c r="Y153">
        <v>0.1</v>
      </c>
      <c r="AA153">
        <v>0</v>
      </c>
      <c r="AB153">
        <v>86.55</v>
      </c>
      <c r="AC153">
        <v>0</v>
      </c>
      <c r="AD153">
        <v>0</v>
      </c>
      <c r="AE153">
        <v>0</v>
      </c>
      <c r="AF153">
        <v>86.55</v>
      </c>
      <c r="AG153">
        <v>0</v>
      </c>
      <c r="AH153">
        <v>0</v>
      </c>
      <c r="AI153">
        <v>1</v>
      </c>
      <c r="AJ153">
        <v>1</v>
      </c>
      <c r="AK153">
        <v>1</v>
      </c>
      <c r="AL153">
        <v>1</v>
      </c>
      <c r="AN153">
        <v>0</v>
      </c>
      <c r="AO153">
        <v>1</v>
      </c>
      <c r="AP153">
        <v>1</v>
      </c>
      <c r="AQ153">
        <v>0</v>
      </c>
      <c r="AR153">
        <v>0</v>
      </c>
      <c r="AS153" t="s">
        <v>3</v>
      </c>
      <c r="AT153">
        <v>0.1</v>
      </c>
      <c r="AU153" t="s">
        <v>3</v>
      </c>
      <c r="AV153">
        <v>0</v>
      </c>
      <c r="AW153">
        <v>2</v>
      </c>
      <c r="AX153">
        <v>50336948</v>
      </c>
      <c r="AY153">
        <v>1</v>
      </c>
      <c r="AZ153">
        <v>0</v>
      </c>
      <c r="BA153">
        <v>139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X153">
        <f>Y153*Source!I115</f>
        <v>0.1</v>
      </c>
      <c r="CY153">
        <f>AB153</f>
        <v>86.55</v>
      </c>
      <c r="CZ153">
        <f>AF153</f>
        <v>86.55</v>
      </c>
      <c r="DA153">
        <f>AJ153</f>
        <v>1</v>
      </c>
      <c r="DB153">
        <f t="shared" si="23"/>
        <v>8.6999999999999993</v>
      </c>
      <c r="DC153">
        <f t="shared" si="24"/>
        <v>0</v>
      </c>
    </row>
    <row r="154" spans="1:107" x14ac:dyDescent="0.2">
      <c r="A154">
        <f>ROW(Source!A115)</f>
        <v>115</v>
      </c>
      <c r="B154">
        <v>50333811</v>
      </c>
      <c r="C154">
        <v>50336935</v>
      </c>
      <c r="D154">
        <v>45816362</v>
      </c>
      <c r="E154">
        <v>1</v>
      </c>
      <c r="F154">
        <v>1</v>
      </c>
      <c r="G154">
        <v>1</v>
      </c>
      <c r="H154">
        <v>3</v>
      </c>
      <c r="I154" t="s">
        <v>630</v>
      </c>
      <c r="J154" t="s">
        <v>631</v>
      </c>
      <c r="K154" t="s">
        <v>632</v>
      </c>
      <c r="L154">
        <v>1348</v>
      </c>
      <c r="N154">
        <v>1009</v>
      </c>
      <c r="O154" t="s">
        <v>240</v>
      </c>
      <c r="P154" t="s">
        <v>240</v>
      </c>
      <c r="Q154">
        <v>1000</v>
      </c>
      <c r="W154">
        <v>0</v>
      </c>
      <c r="X154">
        <v>568575804</v>
      </c>
      <c r="Y154">
        <v>5.9999999999999995E-4</v>
      </c>
      <c r="AA154">
        <v>4678.57</v>
      </c>
      <c r="AB154">
        <v>0</v>
      </c>
      <c r="AC154">
        <v>0</v>
      </c>
      <c r="AD154">
        <v>0</v>
      </c>
      <c r="AE154">
        <v>4678.57</v>
      </c>
      <c r="AF154">
        <v>0</v>
      </c>
      <c r="AG154">
        <v>0</v>
      </c>
      <c r="AH154">
        <v>0</v>
      </c>
      <c r="AI154">
        <v>1</v>
      </c>
      <c r="AJ154">
        <v>1</v>
      </c>
      <c r="AK154">
        <v>1</v>
      </c>
      <c r="AL154">
        <v>1</v>
      </c>
      <c r="AN154">
        <v>0</v>
      </c>
      <c r="AO154">
        <v>1</v>
      </c>
      <c r="AP154">
        <v>0</v>
      </c>
      <c r="AQ154">
        <v>0</v>
      </c>
      <c r="AR154">
        <v>0</v>
      </c>
      <c r="AS154" t="s">
        <v>3</v>
      </c>
      <c r="AT154">
        <v>5.9999999999999995E-4</v>
      </c>
      <c r="AU154" t="s">
        <v>3</v>
      </c>
      <c r="AV154">
        <v>0</v>
      </c>
      <c r="AW154">
        <v>2</v>
      </c>
      <c r="AX154">
        <v>50336949</v>
      </c>
      <c r="AY154">
        <v>1</v>
      </c>
      <c r="AZ154">
        <v>0</v>
      </c>
      <c r="BA154">
        <v>140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X154">
        <f>Y154*Source!I115</f>
        <v>5.9999999999999995E-4</v>
      </c>
      <c r="CY154">
        <f>AA154</f>
        <v>4678.57</v>
      </c>
      <c r="CZ154">
        <f>AE154</f>
        <v>4678.57</v>
      </c>
      <c r="DA154">
        <f>AI154</f>
        <v>1</v>
      </c>
      <c r="DB154">
        <f t="shared" si="23"/>
        <v>2.8</v>
      </c>
      <c r="DC154">
        <f t="shared" si="24"/>
        <v>0</v>
      </c>
    </row>
    <row r="155" spans="1:107" x14ac:dyDescent="0.2">
      <c r="A155">
        <f>ROW(Source!A115)</f>
        <v>115</v>
      </c>
      <c r="B155">
        <v>50333811</v>
      </c>
      <c r="C155">
        <v>50336935</v>
      </c>
      <c r="D155">
        <v>45816643</v>
      </c>
      <c r="E155">
        <v>1</v>
      </c>
      <c r="F155">
        <v>1</v>
      </c>
      <c r="G155">
        <v>1</v>
      </c>
      <c r="H155">
        <v>3</v>
      </c>
      <c r="I155" t="s">
        <v>614</v>
      </c>
      <c r="J155" t="s">
        <v>615</v>
      </c>
      <c r="K155" t="s">
        <v>254</v>
      </c>
      <c r="L155">
        <v>1346</v>
      </c>
      <c r="N155">
        <v>1009</v>
      </c>
      <c r="O155" t="s">
        <v>471</v>
      </c>
      <c r="P155" t="s">
        <v>471</v>
      </c>
      <c r="Q155">
        <v>1</v>
      </c>
      <c r="W155">
        <v>0</v>
      </c>
      <c r="X155">
        <v>1994379672</v>
      </c>
      <c r="Y155">
        <v>0.3</v>
      </c>
      <c r="AA155">
        <v>9.19</v>
      </c>
      <c r="AB155">
        <v>0</v>
      </c>
      <c r="AC155">
        <v>0</v>
      </c>
      <c r="AD155">
        <v>0</v>
      </c>
      <c r="AE155">
        <v>9.19</v>
      </c>
      <c r="AF155">
        <v>0</v>
      </c>
      <c r="AG155">
        <v>0</v>
      </c>
      <c r="AH155">
        <v>0</v>
      </c>
      <c r="AI155">
        <v>1</v>
      </c>
      <c r="AJ155">
        <v>1</v>
      </c>
      <c r="AK155">
        <v>1</v>
      </c>
      <c r="AL155">
        <v>1</v>
      </c>
      <c r="AN155">
        <v>0</v>
      </c>
      <c r="AO155">
        <v>1</v>
      </c>
      <c r="AP155">
        <v>0</v>
      </c>
      <c r="AQ155">
        <v>0</v>
      </c>
      <c r="AR155">
        <v>0</v>
      </c>
      <c r="AS155" t="s">
        <v>3</v>
      </c>
      <c r="AT155">
        <v>0.3</v>
      </c>
      <c r="AU155" t="s">
        <v>3</v>
      </c>
      <c r="AV155">
        <v>0</v>
      </c>
      <c r="AW155">
        <v>2</v>
      </c>
      <c r="AX155">
        <v>50336950</v>
      </c>
      <c r="AY155">
        <v>1</v>
      </c>
      <c r="AZ155">
        <v>0</v>
      </c>
      <c r="BA155">
        <v>141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X155">
        <f>Y155*Source!I115</f>
        <v>0.3</v>
      </c>
      <c r="CY155">
        <f>AA155</f>
        <v>9.19</v>
      </c>
      <c r="CZ155">
        <f>AE155</f>
        <v>9.19</v>
      </c>
      <c r="DA155">
        <f>AI155</f>
        <v>1</v>
      </c>
      <c r="DB155">
        <f t="shared" si="23"/>
        <v>2.8</v>
      </c>
      <c r="DC155">
        <f t="shared" si="24"/>
        <v>0</v>
      </c>
    </row>
    <row r="156" spans="1:107" x14ac:dyDescent="0.2">
      <c r="A156">
        <f>ROW(Source!A115)</f>
        <v>115</v>
      </c>
      <c r="B156">
        <v>50333811</v>
      </c>
      <c r="C156">
        <v>50336935</v>
      </c>
      <c r="D156">
        <v>45817317</v>
      </c>
      <c r="E156">
        <v>1</v>
      </c>
      <c r="F156">
        <v>1</v>
      </c>
      <c r="G156">
        <v>1</v>
      </c>
      <c r="H156">
        <v>3</v>
      </c>
      <c r="I156" t="s">
        <v>588</v>
      </c>
      <c r="J156" t="s">
        <v>589</v>
      </c>
      <c r="K156" t="s">
        <v>590</v>
      </c>
      <c r="L156">
        <v>1346</v>
      </c>
      <c r="N156">
        <v>1009</v>
      </c>
      <c r="O156" t="s">
        <v>471</v>
      </c>
      <c r="P156" t="s">
        <v>471</v>
      </c>
      <c r="Q156">
        <v>1</v>
      </c>
      <c r="W156">
        <v>0</v>
      </c>
      <c r="X156">
        <v>-1553966004</v>
      </c>
      <c r="Y156">
        <v>0.01</v>
      </c>
      <c r="AA156">
        <v>28.15</v>
      </c>
      <c r="AB156">
        <v>0</v>
      </c>
      <c r="AC156">
        <v>0</v>
      </c>
      <c r="AD156">
        <v>0</v>
      </c>
      <c r="AE156">
        <v>28.15</v>
      </c>
      <c r="AF156">
        <v>0</v>
      </c>
      <c r="AG156">
        <v>0</v>
      </c>
      <c r="AH156">
        <v>0</v>
      </c>
      <c r="AI156">
        <v>1</v>
      </c>
      <c r="AJ156">
        <v>1</v>
      </c>
      <c r="AK156">
        <v>1</v>
      </c>
      <c r="AL156">
        <v>1</v>
      </c>
      <c r="AN156">
        <v>0</v>
      </c>
      <c r="AO156">
        <v>1</v>
      </c>
      <c r="AP156">
        <v>0</v>
      </c>
      <c r="AQ156">
        <v>0</v>
      </c>
      <c r="AR156">
        <v>0</v>
      </c>
      <c r="AS156" t="s">
        <v>3</v>
      </c>
      <c r="AT156">
        <v>0.01</v>
      </c>
      <c r="AU156" t="s">
        <v>3</v>
      </c>
      <c r="AV156">
        <v>0</v>
      </c>
      <c r="AW156">
        <v>2</v>
      </c>
      <c r="AX156">
        <v>50336951</v>
      </c>
      <c r="AY156">
        <v>1</v>
      </c>
      <c r="AZ156">
        <v>0</v>
      </c>
      <c r="BA156">
        <v>142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X156">
        <f>Y156*Source!I115</f>
        <v>0.01</v>
      </c>
      <c r="CY156">
        <f>AA156</f>
        <v>28.15</v>
      </c>
      <c r="CZ156">
        <f>AE156</f>
        <v>28.15</v>
      </c>
      <c r="DA156">
        <f>AI156</f>
        <v>1</v>
      </c>
      <c r="DB156">
        <f t="shared" si="23"/>
        <v>0.3</v>
      </c>
      <c r="DC156">
        <f t="shared" si="24"/>
        <v>0</v>
      </c>
    </row>
    <row r="157" spans="1:107" x14ac:dyDescent="0.2">
      <c r="A157">
        <f>ROW(Source!A115)</f>
        <v>115</v>
      </c>
      <c r="B157">
        <v>50333811</v>
      </c>
      <c r="C157">
        <v>50336935</v>
      </c>
      <c r="D157">
        <v>45967299</v>
      </c>
      <c r="E157">
        <v>1</v>
      </c>
      <c r="F157">
        <v>1</v>
      </c>
      <c r="G157">
        <v>1</v>
      </c>
      <c r="H157">
        <v>3</v>
      </c>
      <c r="I157" t="s">
        <v>493</v>
      </c>
      <c r="J157" t="s">
        <v>494</v>
      </c>
      <c r="K157" t="s">
        <v>495</v>
      </c>
      <c r="L157">
        <v>1344</v>
      </c>
      <c r="N157">
        <v>1008</v>
      </c>
      <c r="O157" t="s">
        <v>496</v>
      </c>
      <c r="P157" t="s">
        <v>496</v>
      </c>
      <c r="Q157">
        <v>1</v>
      </c>
      <c r="W157">
        <v>0</v>
      </c>
      <c r="X157">
        <v>-1363992221</v>
      </c>
      <c r="Y157">
        <v>0.15</v>
      </c>
      <c r="AA157">
        <v>1</v>
      </c>
      <c r="AB157">
        <v>0</v>
      </c>
      <c r="AC157">
        <v>0</v>
      </c>
      <c r="AD157">
        <v>0</v>
      </c>
      <c r="AE157">
        <v>1</v>
      </c>
      <c r="AF157">
        <v>0</v>
      </c>
      <c r="AG157">
        <v>0</v>
      </c>
      <c r="AH157">
        <v>0</v>
      </c>
      <c r="AI157">
        <v>1</v>
      </c>
      <c r="AJ157">
        <v>1</v>
      </c>
      <c r="AK157">
        <v>1</v>
      </c>
      <c r="AL157">
        <v>1</v>
      </c>
      <c r="AN157">
        <v>0</v>
      </c>
      <c r="AO157">
        <v>1</v>
      </c>
      <c r="AP157">
        <v>0</v>
      </c>
      <c r="AQ157">
        <v>0</v>
      </c>
      <c r="AR157">
        <v>0</v>
      </c>
      <c r="AS157" t="s">
        <v>3</v>
      </c>
      <c r="AT157">
        <v>0.15</v>
      </c>
      <c r="AU157" t="s">
        <v>3</v>
      </c>
      <c r="AV157">
        <v>0</v>
      </c>
      <c r="AW157">
        <v>2</v>
      </c>
      <c r="AX157">
        <v>50336952</v>
      </c>
      <c r="AY157">
        <v>1</v>
      </c>
      <c r="AZ157">
        <v>0</v>
      </c>
      <c r="BA157">
        <v>143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X157">
        <f>Y157*Source!I115</f>
        <v>0.15</v>
      </c>
      <c r="CY157">
        <f>AA157</f>
        <v>1</v>
      </c>
      <c r="CZ157">
        <f>AE157</f>
        <v>1</v>
      </c>
      <c r="DA157">
        <f>AI157</f>
        <v>1</v>
      </c>
      <c r="DB157">
        <f t="shared" si="23"/>
        <v>0.2</v>
      </c>
      <c r="DC157">
        <f t="shared" si="24"/>
        <v>0</v>
      </c>
    </row>
    <row r="158" spans="1:107" x14ac:dyDescent="0.2">
      <c r="A158">
        <f>ROW(Source!A115)</f>
        <v>115</v>
      </c>
      <c r="B158">
        <v>50333811</v>
      </c>
      <c r="C158">
        <v>50336935</v>
      </c>
      <c r="D158">
        <v>0</v>
      </c>
      <c r="E158">
        <v>1</v>
      </c>
      <c r="F158">
        <v>1</v>
      </c>
      <c r="G158">
        <v>1</v>
      </c>
      <c r="H158">
        <v>3</v>
      </c>
      <c r="I158" t="s">
        <v>248</v>
      </c>
      <c r="J158" t="s">
        <v>3</v>
      </c>
      <c r="K158" t="s">
        <v>322</v>
      </c>
      <c r="L158">
        <v>1371</v>
      </c>
      <c r="N158">
        <v>1013</v>
      </c>
      <c r="O158" t="s">
        <v>250</v>
      </c>
      <c r="P158" t="s">
        <v>250</v>
      </c>
      <c r="Q158">
        <v>1</v>
      </c>
      <c r="W158">
        <v>0</v>
      </c>
      <c r="X158">
        <v>-1350581985</v>
      </c>
      <c r="Y158">
        <v>1</v>
      </c>
      <c r="AA158">
        <v>331.2</v>
      </c>
      <c r="AB158">
        <v>0</v>
      </c>
      <c r="AC158">
        <v>0</v>
      </c>
      <c r="AD158">
        <v>0</v>
      </c>
      <c r="AE158">
        <v>331.2</v>
      </c>
      <c r="AF158">
        <v>0</v>
      </c>
      <c r="AG158">
        <v>0</v>
      </c>
      <c r="AH158">
        <v>0</v>
      </c>
      <c r="AI158">
        <v>1</v>
      </c>
      <c r="AJ158">
        <v>1</v>
      </c>
      <c r="AK158">
        <v>1</v>
      </c>
      <c r="AL158">
        <v>1</v>
      </c>
      <c r="AN158">
        <v>0</v>
      </c>
      <c r="AO158">
        <v>0</v>
      </c>
      <c r="AP158">
        <v>0</v>
      </c>
      <c r="AQ158">
        <v>0</v>
      </c>
      <c r="AR158">
        <v>0</v>
      </c>
      <c r="AS158" t="s">
        <v>3</v>
      </c>
      <c r="AT158">
        <v>1</v>
      </c>
      <c r="AU158" t="s">
        <v>3</v>
      </c>
      <c r="AV158">
        <v>0</v>
      </c>
      <c r="AW158">
        <v>1</v>
      </c>
      <c r="AX158">
        <v>-1</v>
      </c>
      <c r="AY158">
        <v>0</v>
      </c>
      <c r="AZ158">
        <v>0</v>
      </c>
      <c r="BA158" t="s">
        <v>3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CX158">
        <f>Y158*Source!I115</f>
        <v>1</v>
      </c>
      <c r="CY158">
        <f>AA158</f>
        <v>331.2</v>
      </c>
      <c r="CZ158">
        <f>AE158</f>
        <v>331.2</v>
      </c>
      <c r="DA158">
        <f>AI158</f>
        <v>1</v>
      </c>
      <c r="DB158">
        <f t="shared" si="23"/>
        <v>331.2</v>
      </c>
      <c r="DC158">
        <f t="shared" si="24"/>
        <v>0</v>
      </c>
    </row>
    <row r="159" spans="1:107" x14ac:dyDescent="0.2">
      <c r="A159">
        <f>ROW(Source!A117)</f>
        <v>117</v>
      </c>
      <c r="B159">
        <v>50333811</v>
      </c>
      <c r="C159">
        <v>50336954</v>
      </c>
      <c r="D159">
        <v>45986743</v>
      </c>
      <c r="E159">
        <v>1</v>
      </c>
      <c r="F159">
        <v>1</v>
      </c>
      <c r="G159">
        <v>1</v>
      </c>
      <c r="H159">
        <v>1</v>
      </c>
      <c r="I159" t="s">
        <v>619</v>
      </c>
      <c r="J159" t="s">
        <v>3</v>
      </c>
      <c r="K159" t="s">
        <v>620</v>
      </c>
      <c r="L159">
        <v>1476</v>
      </c>
      <c r="N159">
        <v>1013</v>
      </c>
      <c r="O159" t="s">
        <v>446</v>
      </c>
      <c r="P159" t="s">
        <v>447</v>
      </c>
      <c r="Q159">
        <v>1</v>
      </c>
      <c r="W159">
        <v>0</v>
      </c>
      <c r="X159">
        <v>-876274961</v>
      </c>
      <c r="Y159">
        <v>1.1200000000000001</v>
      </c>
      <c r="AA159">
        <v>0</v>
      </c>
      <c r="AB159">
        <v>0</v>
      </c>
      <c r="AC159">
        <v>0</v>
      </c>
      <c r="AD159">
        <v>8.07</v>
      </c>
      <c r="AE159">
        <v>0</v>
      </c>
      <c r="AF159">
        <v>0</v>
      </c>
      <c r="AG159">
        <v>0</v>
      </c>
      <c r="AH159">
        <v>8.07</v>
      </c>
      <c r="AI159">
        <v>1</v>
      </c>
      <c r="AJ159">
        <v>1</v>
      </c>
      <c r="AK159">
        <v>1</v>
      </c>
      <c r="AL159">
        <v>1</v>
      </c>
      <c r="AN159">
        <v>0</v>
      </c>
      <c r="AO159">
        <v>1</v>
      </c>
      <c r="AP159">
        <v>1</v>
      </c>
      <c r="AQ159">
        <v>0</v>
      </c>
      <c r="AR159">
        <v>0</v>
      </c>
      <c r="AS159" t="s">
        <v>3</v>
      </c>
      <c r="AT159">
        <v>1.1200000000000001</v>
      </c>
      <c r="AU159" t="s">
        <v>3</v>
      </c>
      <c r="AV159">
        <v>1</v>
      </c>
      <c r="AW159">
        <v>2</v>
      </c>
      <c r="AX159">
        <v>50336961</v>
      </c>
      <c r="AY159">
        <v>1</v>
      </c>
      <c r="AZ159">
        <v>0</v>
      </c>
      <c r="BA159">
        <v>144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X159">
        <f>Y159*Source!I117</f>
        <v>10.080000000000002</v>
      </c>
      <c r="CY159">
        <f>AD159</f>
        <v>8.07</v>
      </c>
      <c r="CZ159">
        <f>AH159</f>
        <v>8.07</v>
      </c>
      <c r="DA159">
        <f>AL159</f>
        <v>1</v>
      </c>
      <c r="DB159">
        <f t="shared" si="23"/>
        <v>9</v>
      </c>
      <c r="DC159">
        <f t="shared" si="24"/>
        <v>0</v>
      </c>
    </row>
    <row r="160" spans="1:107" x14ac:dyDescent="0.2">
      <c r="A160">
        <f>ROW(Source!A117)</f>
        <v>117</v>
      </c>
      <c r="B160">
        <v>50333811</v>
      </c>
      <c r="C160">
        <v>50336954</v>
      </c>
      <c r="D160">
        <v>45816643</v>
      </c>
      <c r="E160">
        <v>1</v>
      </c>
      <c r="F160">
        <v>1</v>
      </c>
      <c r="G160">
        <v>1</v>
      </c>
      <c r="H160">
        <v>3</v>
      </c>
      <c r="I160" t="s">
        <v>614</v>
      </c>
      <c r="J160" t="s">
        <v>615</v>
      </c>
      <c r="K160" t="s">
        <v>254</v>
      </c>
      <c r="L160">
        <v>1346</v>
      </c>
      <c r="N160">
        <v>1009</v>
      </c>
      <c r="O160" t="s">
        <v>471</v>
      </c>
      <c r="P160" t="s">
        <v>471</v>
      </c>
      <c r="Q160">
        <v>1</v>
      </c>
      <c r="W160">
        <v>0</v>
      </c>
      <c r="X160">
        <v>1994379672</v>
      </c>
      <c r="Y160">
        <v>0.02</v>
      </c>
      <c r="AA160">
        <v>9.19</v>
      </c>
      <c r="AB160">
        <v>0</v>
      </c>
      <c r="AC160">
        <v>0</v>
      </c>
      <c r="AD160">
        <v>0</v>
      </c>
      <c r="AE160">
        <v>9.19</v>
      </c>
      <c r="AF160">
        <v>0</v>
      </c>
      <c r="AG160">
        <v>0</v>
      </c>
      <c r="AH160">
        <v>0</v>
      </c>
      <c r="AI160">
        <v>1</v>
      </c>
      <c r="AJ160">
        <v>1</v>
      </c>
      <c r="AK160">
        <v>1</v>
      </c>
      <c r="AL160">
        <v>1</v>
      </c>
      <c r="AN160">
        <v>0</v>
      </c>
      <c r="AO160">
        <v>1</v>
      </c>
      <c r="AP160">
        <v>0</v>
      </c>
      <c r="AQ160">
        <v>0</v>
      </c>
      <c r="AR160">
        <v>0</v>
      </c>
      <c r="AS160" t="s">
        <v>3</v>
      </c>
      <c r="AT160">
        <v>0.02</v>
      </c>
      <c r="AU160" t="s">
        <v>3</v>
      </c>
      <c r="AV160">
        <v>0</v>
      </c>
      <c r="AW160">
        <v>2</v>
      </c>
      <c r="AX160">
        <v>50336962</v>
      </c>
      <c r="AY160">
        <v>1</v>
      </c>
      <c r="AZ160">
        <v>0</v>
      </c>
      <c r="BA160">
        <v>145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CX160">
        <f>Y160*Source!I117</f>
        <v>0.18</v>
      </c>
      <c r="CY160">
        <f t="shared" ref="CY160:CY168" si="25">AA160</f>
        <v>9.19</v>
      </c>
      <c r="CZ160">
        <f t="shared" ref="CZ160:CZ168" si="26">AE160</f>
        <v>9.19</v>
      </c>
      <c r="DA160">
        <f t="shared" ref="DA160:DA168" si="27">AI160</f>
        <v>1</v>
      </c>
      <c r="DB160">
        <f t="shared" si="23"/>
        <v>0.2</v>
      </c>
      <c r="DC160">
        <f t="shared" si="24"/>
        <v>0</v>
      </c>
    </row>
    <row r="161" spans="1:107" x14ac:dyDescent="0.2">
      <c r="A161">
        <f>ROW(Source!A117)</f>
        <v>117</v>
      </c>
      <c r="B161">
        <v>50333811</v>
      </c>
      <c r="C161">
        <v>50336954</v>
      </c>
      <c r="D161">
        <v>45881504</v>
      </c>
      <c r="E161">
        <v>1</v>
      </c>
      <c r="F161">
        <v>1</v>
      </c>
      <c r="G161">
        <v>1</v>
      </c>
      <c r="H161">
        <v>3</v>
      </c>
      <c r="I161" t="s">
        <v>335</v>
      </c>
      <c r="J161" t="s">
        <v>337</v>
      </c>
      <c r="K161" t="s">
        <v>336</v>
      </c>
      <c r="L161">
        <v>1354</v>
      </c>
      <c r="N161">
        <v>1010</v>
      </c>
      <c r="O161" t="s">
        <v>119</v>
      </c>
      <c r="P161" t="s">
        <v>119</v>
      </c>
      <c r="Q161">
        <v>1</v>
      </c>
      <c r="W161">
        <v>0</v>
      </c>
      <c r="X161">
        <v>2086668781</v>
      </c>
      <c r="Y161">
        <v>0.222222</v>
      </c>
      <c r="AA161">
        <v>12.15</v>
      </c>
      <c r="AB161">
        <v>0</v>
      </c>
      <c r="AC161">
        <v>0</v>
      </c>
      <c r="AD161">
        <v>0</v>
      </c>
      <c r="AE161">
        <v>12.15</v>
      </c>
      <c r="AF161">
        <v>0</v>
      </c>
      <c r="AG161">
        <v>0</v>
      </c>
      <c r="AH161">
        <v>0</v>
      </c>
      <c r="AI161">
        <v>1</v>
      </c>
      <c r="AJ161">
        <v>1</v>
      </c>
      <c r="AK161">
        <v>1</v>
      </c>
      <c r="AL161">
        <v>1</v>
      </c>
      <c r="AN161">
        <v>0</v>
      </c>
      <c r="AO161">
        <v>0</v>
      </c>
      <c r="AP161">
        <v>0</v>
      </c>
      <c r="AQ161">
        <v>0</v>
      </c>
      <c r="AR161">
        <v>0</v>
      </c>
      <c r="AS161" t="s">
        <v>3</v>
      </c>
      <c r="AT161">
        <v>0.222222</v>
      </c>
      <c r="AU161" t="s">
        <v>3</v>
      </c>
      <c r="AV161">
        <v>0</v>
      </c>
      <c r="AW161">
        <v>1</v>
      </c>
      <c r="AX161">
        <v>-1</v>
      </c>
      <c r="AY161">
        <v>0</v>
      </c>
      <c r="AZ161">
        <v>0</v>
      </c>
      <c r="BA161" t="s">
        <v>3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CX161">
        <f>Y161*Source!I117</f>
        <v>1.9999979999999999</v>
      </c>
      <c r="CY161">
        <f t="shared" si="25"/>
        <v>12.15</v>
      </c>
      <c r="CZ161">
        <f t="shared" si="26"/>
        <v>12.15</v>
      </c>
      <c r="DA161">
        <f t="shared" si="27"/>
        <v>1</v>
      </c>
      <c r="DB161">
        <f t="shared" si="23"/>
        <v>2.7</v>
      </c>
      <c r="DC161">
        <f t="shared" si="24"/>
        <v>0</v>
      </c>
    </row>
    <row r="162" spans="1:107" x14ac:dyDescent="0.2">
      <c r="A162">
        <f>ROW(Source!A117)</f>
        <v>117</v>
      </c>
      <c r="B162">
        <v>50333811</v>
      </c>
      <c r="C162">
        <v>50336954</v>
      </c>
      <c r="D162">
        <v>45881532</v>
      </c>
      <c r="E162">
        <v>1</v>
      </c>
      <c r="F162">
        <v>1</v>
      </c>
      <c r="G162">
        <v>1</v>
      </c>
      <c r="H162">
        <v>3</v>
      </c>
      <c r="I162" t="s">
        <v>339</v>
      </c>
      <c r="J162" t="s">
        <v>341</v>
      </c>
      <c r="K162" t="s">
        <v>340</v>
      </c>
      <c r="L162">
        <v>1354</v>
      </c>
      <c r="N162">
        <v>1010</v>
      </c>
      <c r="O162" t="s">
        <v>119</v>
      </c>
      <c r="P162" t="s">
        <v>119</v>
      </c>
      <c r="Q162">
        <v>1</v>
      </c>
      <c r="W162">
        <v>0</v>
      </c>
      <c r="X162">
        <v>-1423461167</v>
      </c>
      <c r="Y162">
        <v>0.111111</v>
      </c>
      <c r="AA162">
        <v>36.340000000000003</v>
      </c>
      <c r="AB162">
        <v>0</v>
      </c>
      <c r="AC162">
        <v>0</v>
      </c>
      <c r="AD162">
        <v>0</v>
      </c>
      <c r="AE162">
        <v>36.340000000000003</v>
      </c>
      <c r="AF162">
        <v>0</v>
      </c>
      <c r="AG162">
        <v>0</v>
      </c>
      <c r="AH162">
        <v>0</v>
      </c>
      <c r="AI162">
        <v>1</v>
      </c>
      <c r="AJ162">
        <v>1</v>
      </c>
      <c r="AK162">
        <v>1</v>
      </c>
      <c r="AL162">
        <v>1</v>
      </c>
      <c r="AN162">
        <v>0</v>
      </c>
      <c r="AO162">
        <v>0</v>
      </c>
      <c r="AP162">
        <v>0</v>
      </c>
      <c r="AQ162">
        <v>0</v>
      </c>
      <c r="AR162">
        <v>0</v>
      </c>
      <c r="AS162" t="s">
        <v>3</v>
      </c>
      <c r="AT162">
        <v>0.111111</v>
      </c>
      <c r="AU162" t="s">
        <v>3</v>
      </c>
      <c r="AV162">
        <v>0</v>
      </c>
      <c r="AW162">
        <v>1</v>
      </c>
      <c r="AX162">
        <v>-1</v>
      </c>
      <c r="AY162">
        <v>0</v>
      </c>
      <c r="AZ162">
        <v>0</v>
      </c>
      <c r="BA162" t="s">
        <v>3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CX162">
        <f>Y162*Source!I117</f>
        <v>0.99999899999999997</v>
      </c>
      <c r="CY162">
        <f t="shared" si="25"/>
        <v>36.340000000000003</v>
      </c>
      <c r="CZ162">
        <f t="shared" si="26"/>
        <v>36.340000000000003</v>
      </c>
      <c r="DA162">
        <f t="shared" si="27"/>
        <v>1</v>
      </c>
      <c r="DB162">
        <f t="shared" si="23"/>
        <v>4</v>
      </c>
      <c r="DC162">
        <f t="shared" si="24"/>
        <v>0</v>
      </c>
    </row>
    <row r="163" spans="1:107" x14ac:dyDescent="0.2">
      <c r="A163">
        <f>ROW(Source!A117)</f>
        <v>117</v>
      </c>
      <c r="B163">
        <v>50333811</v>
      </c>
      <c r="C163">
        <v>50336954</v>
      </c>
      <c r="D163">
        <v>45881536</v>
      </c>
      <c r="E163">
        <v>1</v>
      </c>
      <c r="F163">
        <v>1</v>
      </c>
      <c r="G163">
        <v>1</v>
      </c>
      <c r="H163">
        <v>3</v>
      </c>
      <c r="I163" t="s">
        <v>347</v>
      </c>
      <c r="J163" t="s">
        <v>349</v>
      </c>
      <c r="K163" t="s">
        <v>348</v>
      </c>
      <c r="L163">
        <v>1354</v>
      </c>
      <c r="N163">
        <v>1010</v>
      </c>
      <c r="O163" t="s">
        <v>119</v>
      </c>
      <c r="P163" t="s">
        <v>119</v>
      </c>
      <c r="Q163">
        <v>1</v>
      </c>
      <c r="W163">
        <v>0</v>
      </c>
      <c r="X163">
        <v>-1496737900</v>
      </c>
      <c r="Y163">
        <v>0.111111</v>
      </c>
      <c r="AA163">
        <v>27.43</v>
      </c>
      <c r="AB163">
        <v>0</v>
      </c>
      <c r="AC163">
        <v>0</v>
      </c>
      <c r="AD163">
        <v>0</v>
      </c>
      <c r="AE163">
        <v>27.43</v>
      </c>
      <c r="AF163">
        <v>0</v>
      </c>
      <c r="AG163">
        <v>0</v>
      </c>
      <c r="AH163">
        <v>0</v>
      </c>
      <c r="AI163">
        <v>1</v>
      </c>
      <c r="AJ163">
        <v>1</v>
      </c>
      <c r="AK163">
        <v>1</v>
      </c>
      <c r="AL163">
        <v>1</v>
      </c>
      <c r="AN163">
        <v>0</v>
      </c>
      <c r="AO163">
        <v>0</v>
      </c>
      <c r="AP163">
        <v>0</v>
      </c>
      <c r="AQ163">
        <v>0</v>
      </c>
      <c r="AR163">
        <v>0</v>
      </c>
      <c r="AS163" t="s">
        <v>3</v>
      </c>
      <c r="AT163">
        <v>0.111111</v>
      </c>
      <c r="AU163" t="s">
        <v>3</v>
      </c>
      <c r="AV163">
        <v>0</v>
      </c>
      <c r="AW163">
        <v>1</v>
      </c>
      <c r="AX163">
        <v>-1</v>
      </c>
      <c r="AY163">
        <v>0</v>
      </c>
      <c r="AZ163">
        <v>0</v>
      </c>
      <c r="BA163" t="s">
        <v>3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X163">
        <f>Y163*Source!I117</f>
        <v>0.99999899999999997</v>
      </c>
      <c r="CY163">
        <f t="shared" si="25"/>
        <v>27.43</v>
      </c>
      <c r="CZ163">
        <f t="shared" si="26"/>
        <v>27.43</v>
      </c>
      <c r="DA163">
        <f t="shared" si="27"/>
        <v>1</v>
      </c>
      <c r="DB163">
        <f t="shared" si="23"/>
        <v>3.1</v>
      </c>
      <c r="DC163">
        <f t="shared" si="24"/>
        <v>0</v>
      </c>
    </row>
    <row r="164" spans="1:107" x14ac:dyDescent="0.2">
      <c r="A164">
        <f>ROW(Source!A117)</f>
        <v>117</v>
      </c>
      <c r="B164">
        <v>50333811</v>
      </c>
      <c r="C164">
        <v>50336954</v>
      </c>
      <c r="D164">
        <v>45881674</v>
      </c>
      <c r="E164">
        <v>1</v>
      </c>
      <c r="F164">
        <v>1</v>
      </c>
      <c r="G164">
        <v>1</v>
      </c>
      <c r="H164">
        <v>3</v>
      </c>
      <c r="I164" t="s">
        <v>351</v>
      </c>
      <c r="J164" t="s">
        <v>353</v>
      </c>
      <c r="K164" t="s">
        <v>352</v>
      </c>
      <c r="L164">
        <v>1354</v>
      </c>
      <c r="N164">
        <v>1010</v>
      </c>
      <c r="O164" t="s">
        <v>119</v>
      </c>
      <c r="P164" t="s">
        <v>119</v>
      </c>
      <c r="Q164">
        <v>1</v>
      </c>
      <c r="W164">
        <v>0</v>
      </c>
      <c r="X164">
        <v>-1460942240</v>
      </c>
      <c r="Y164">
        <v>0.111111</v>
      </c>
      <c r="AA164">
        <v>321.77999999999997</v>
      </c>
      <c r="AB164">
        <v>0</v>
      </c>
      <c r="AC164">
        <v>0</v>
      </c>
      <c r="AD164">
        <v>0</v>
      </c>
      <c r="AE164">
        <v>321.77999999999997</v>
      </c>
      <c r="AF164">
        <v>0</v>
      </c>
      <c r="AG164">
        <v>0</v>
      </c>
      <c r="AH164">
        <v>0</v>
      </c>
      <c r="AI164">
        <v>1</v>
      </c>
      <c r="AJ164">
        <v>1</v>
      </c>
      <c r="AK164">
        <v>1</v>
      </c>
      <c r="AL164">
        <v>1</v>
      </c>
      <c r="AN164">
        <v>0</v>
      </c>
      <c r="AO164">
        <v>0</v>
      </c>
      <c r="AP164">
        <v>0</v>
      </c>
      <c r="AQ164">
        <v>0</v>
      </c>
      <c r="AR164">
        <v>0</v>
      </c>
      <c r="AS164" t="s">
        <v>3</v>
      </c>
      <c r="AT164">
        <v>0.111111</v>
      </c>
      <c r="AU164" t="s">
        <v>3</v>
      </c>
      <c r="AV164">
        <v>0</v>
      </c>
      <c r="AW164">
        <v>1</v>
      </c>
      <c r="AX164">
        <v>-1</v>
      </c>
      <c r="AY164">
        <v>0</v>
      </c>
      <c r="AZ164">
        <v>0</v>
      </c>
      <c r="BA164" t="s">
        <v>3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X164">
        <f>Y164*Source!I117</f>
        <v>0.99999899999999997</v>
      </c>
      <c r="CY164">
        <f t="shared" si="25"/>
        <v>321.77999999999997</v>
      </c>
      <c r="CZ164">
        <f t="shared" si="26"/>
        <v>321.77999999999997</v>
      </c>
      <c r="DA164">
        <f t="shared" si="27"/>
        <v>1</v>
      </c>
      <c r="DB164">
        <f t="shared" si="23"/>
        <v>35.799999999999997</v>
      </c>
      <c r="DC164">
        <f t="shared" si="24"/>
        <v>0</v>
      </c>
    </row>
    <row r="165" spans="1:107" x14ac:dyDescent="0.2">
      <c r="A165">
        <f>ROW(Source!A117)</f>
        <v>117</v>
      </c>
      <c r="B165">
        <v>50333811</v>
      </c>
      <c r="C165">
        <v>50336954</v>
      </c>
      <c r="D165">
        <v>45967299</v>
      </c>
      <c r="E165">
        <v>1</v>
      </c>
      <c r="F165">
        <v>1</v>
      </c>
      <c r="G165">
        <v>1</v>
      </c>
      <c r="H165">
        <v>3</v>
      </c>
      <c r="I165" t="s">
        <v>493</v>
      </c>
      <c r="J165" t="s">
        <v>494</v>
      </c>
      <c r="K165" t="s">
        <v>495</v>
      </c>
      <c r="L165">
        <v>1344</v>
      </c>
      <c r="N165">
        <v>1008</v>
      </c>
      <c r="O165" t="s">
        <v>496</v>
      </c>
      <c r="P165" t="s">
        <v>496</v>
      </c>
      <c r="Q165">
        <v>1</v>
      </c>
      <c r="W165">
        <v>0</v>
      </c>
      <c r="X165">
        <v>-1363992221</v>
      </c>
      <c r="Y165">
        <v>0.18</v>
      </c>
      <c r="AA165">
        <v>1</v>
      </c>
      <c r="AB165">
        <v>0</v>
      </c>
      <c r="AC165">
        <v>0</v>
      </c>
      <c r="AD165">
        <v>0</v>
      </c>
      <c r="AE165">
        <v>1</v>
      </c>
      <c r="AF165">
        <v>0</v>
      </c>
      <c r="AG165">
        <v>0</v>
      </c>
      <c r="AH165">
        <v>0</v>
      </c>
      <c r="AI165">
        <v>1</v>
      </c>
      <c r="AJ165">
        <v>1</v>
      </c>
      <c r="AK165">
        <v>1</v>
      </c>
      <c r="AL165">
        <v>1</v>
      </c>
      <c r="AN165">
        <v>0</v>
      </c>
      <c r="AO165">
        <v>1</v>
      </c>
      <c r="AP165">
        <v>0</v>
      </c>
      <c r="AQ165">
        <v>0</v>
      </c>
      <c r="AR165">
        <v>0</v>
      </c>
      <c r="AS165" t="s">
        <v>3</v>
      </c>
      <c r="AT165">
        <v>0.18</v>
      </c>
      <c r="AU165" t="s">
        <v>3</v>
      </c>
      <c r="AV165">
        <v>0</v>
      </c>
      <c r="AW165">
        <v>2</v>
      </c>
      <c r="AX165">
        <v>50336963</v>
      </c>
      <c r="AY165">
        <v>1</v>
      </c>
      <c r="AZ165">
        <v>0</v>
      </c>
      <c r="BA165">
        <v>146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X165">
        <f>Y165*Source!I117</f>
        <v>1.6199999999999999</v>
      </c>
      <c r="CY165">
        <f t="shared" si="25"/>
        <v>1</v>
      </c>
      <c r="CZ165">
        <f t="shared" si="26"/>
        <v>1</v>
      </c>
      <c r="DA165">
        <f t="shared" si="27"/>
        <v>1</v>
      </c>
      <c r="DB165">
        <f t="shared" si="23"/>
        <v>0.2</v>
      </c>
      <c r="DC165">
        <f t="shared" si="24"/>
        <v>0</v>
      </c>
    </row>
    <row r="166" spans="1:107" x14ac:dyDescent="0.2">
      <c r="A166">
        <f>ROW(Source!A117)</f>
        <v>117</v>
      </c>
      <c r="B166">
        <v>50333811</v>
      </c>
      <c r="C166">
        <v>50336954</v>
      </c>
      <c r="D166">
        <v>0</v>
      </c>
      <c r="E166">
        <v>1</v>
      </c>
      <c r="F166">
        <v>1</v>
      </c>
      <c r="G166">
        <v>1</v>
      </c>
      <c r="H166">
        <v>3</v>
      </c>
      <c r="I166" t="s">
        <v>248</v>
      </c>
      <c r="J166" t="s">
        <v>3</v>
      </c>
      <c r="K166" t="s">
        <v>329</v>
      </c>
      <c r="L166">
        <v>1371</v>
      </c>
      <c r="N166">
        <v>1013</v>
      </c>
      <c r="O166" t="s">
        <v>250</v>
      </c>
      <c r="P166" t="s">
        <v>250</v>
      </c>
      <c r="Q166">
        <v>1</v>
      </c>
      <c r="W166">
        <v>0</v>
      </c>
      <c r="X166">
        <v>1868384244</v>
      </c>
      <c r="Y166">
        <v>0.222222</v>
      </c>
      <c r="AA166">
        <v>62.02</v>
      </c>
      <c r="AB166">
        <v>0</v>
      </c>
      <c r="AC166">
        <v>0</v>
      </c>
      <c r="AD166">
        <v>0</v>
      </c>
      <c r="AE166">
        <v>62.019999999999996</v>
      </c>
      <c r="AF166">
        <v>0</v>
      </c>
      <c r="AG166">
        <v>0</v>
      </c>
      <c r="AH166">
        <v>0</v>
      </c>
      <c r="AI166">
        <v>1</v>
      </c>
      <c r="AJ166">
        <v>1</v>
      </c>
      <c r="AK166">
        <v>1</v>
      </c>
      <c r="AL166">
        <v>1</v>
      </c>
      <c r="AN166">
        <v>0</v>
      </c>
      <c r="AO166">
        <v>0</v>
      </c>
      <c r="AP166">
        <v>0</v>
      </c>
      <c r="AQ166">
        <v>0</v>
      </c>
      <c r="AR166">
        <v>0</v>
      </c>
      <c r="AS166" t="s">
        <v>3</v>
      </c>
      <c r="AT166">
        <v>0.222222</v>
      </c>
      <c r="AU166" t="s">
        <v>3</v>
      </c>
      <c r="AV166">
        <v>0</v>
      </c>
      <c r="AW166">
        <v>1</v>
      </c>
      <c r="AX166">
        <v>-1</v>
      </c>
      <c r="AY166">
        <v>0</v>
      </c>
      <c r="AZ166">
        <v>0</v>
      </c>
      <c r="BA166" t="s">
        <v>3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CX166">
        <f>Y166*Source!I117</f>
        <v>1.9999979999999999</v>
      </c>
      <c r="CY166">
        <f t="shared" si="25"/>
        <v>62.02</v>
      </c>
      <c r="CZ166">
        <f t="shared" si="26"/>
        <v>62.019999999999996</v>
      </c>
      <c r="DA166">
        <f t="shared" si="27"/>
        <v>1</v>
      </c>
      <c r="DB166">
        <f t="shared" si="23"/>
        <v>13.8</v>
      </c>
      <c r="DC166">
        <f t="shared" si="24"/>
        <v>0</v>
      </c>
    </row>
    <row r="167" spans="1:107" x14ac:dyDescent="0.2">
      <c r="A167">
        <f>ROW(Source!A117)</f>
        <v>117</v>
      </c>
      <c r="B167">
        <v>50333811</v>
      </c>
      <c r="C167">
        <v>50336954</v>
      </c>
      <c r="D167">
        <v>0</v>
      </c>
      <c r="E167">
        <v>0</v>
      </c>
      <c r="F167">
        <v>1</v>
      </c>
      <c r="G167">
        <v>1</v>
      </c>
      <c r="H167">
        <v>3</v>
      </c>
      <c r="I167" t="s">
        <v>248</v>
      </c>
      <c r="J167" t="s">
        <v>344</v>
      </c>
      <c r="K167" t="s">
        <v>343</v>
      </c>
      <c r="L167">
        <v>1354</v>
      </c>
      <c r="N167">
        <v>1010</v>
      </c>
      <c r="O167" t="s">
        <v>119</v>
      </c>
      <c r="P167" t="s">
        <v>119</v>
      </c>
      <c r="Q167">
        <v>1</v>
      </c>
      <c r="W167">
        <v>0</v>
      </c>
      <c r="X167">
        <v>1026929260</v>
      </c>
      <c r="Y167">
        <v>0.111111</v>
      </c>
      <c r="AA167">
        <v>50.01</v>
      </c>
      <c r="AB167">
        <v>0</v>
      </c>
      <c r="AC167">
        <v>0</v>
      </c>
      <c r="AD167">
        <v>0</v>
      </c>
      <c r="AE167">
        <v>50.01</v>
      </c>
      <c r="AF167">
        <v>0</v>
      </c>
      <c r="AG167">
        <v>0</v>
      </c>
      <c r="AH167">
        <v>0</v>
      </c>
      <c r="AI167">
        <v>1</v>
      </c>
      <c r="AJ167">
        <v>1</v>
      </c>
      <c r="AK167">
        <v>1</v>
      </c>
      <c r="AL167">
        <v>1</v>
      </c>
      <c r="AN167">
        <v>0</v>
      </c>
      <c r="AO167">
        <v>0</v>
      </c>
      <c r="AP167">
        <v>0</v>
      </c>
      <c r="AQ167">
        <v>0</v>
      </c>
      <c r="AR167">
        <v>0</v>
      </c>
      <c r="AS167" t="s">
        <v>3</v>
      </c>
      <c r="AT167">
        <v>0.111111</v>
      </c>
      <c r="AU167" t="s">
        <v>3</v>
      </c>
      <c r="AV167">
        <v>0</v>
      </c>
      <c r="AW167">
        <v>1</v>
      </c>
      <c r="AX167">
        <v>-1</v>
      </c>
      <c r="AY167">
        <v>0</v>
      </c>
      <c r="AZ167">
        <v>0</v>
      </c>
      <c r="BA167" t="s">
        <v>3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X167">
        <f>Y167*Source!I117</f>
        <v>0.99999899999999997</v>
      </c>
      <c r="CY167">
        <f t="shared" si="25"/>
        <v>50.01</v>
      </c>
      <c r="CZ167">
        <f t="shared" si="26"/>
        <v>50.01</v>
      </c>
      <c r="DA167">
        <f t="shared" si="27"/>
        <v>1</v>
      </c>
      <c r="DB167">
        <f t="shared" si="23"/>
        <v>5.6</v>
      </c>
      <c r="DC167">
        <f t="shared" si="24"/>
        <v>0</v>
      </c>
    </row>
    <row r="168" spans="1:107" x14ac:dyDescent="0.2">
      <c r="A168">
        <f>ROW(Source!A117)</f>
        <v>117</v>
      </c>
      <c r="B168">
        <v>50333811</v>
      </c>
      <c r="C168">
        <v>50336954</v>
      </c>
      <c r="D168">
        <v>0</v>
      </c>
      <c r="E168">
        <v>1</v>
      </c>
      <c r="F168">
        <v>1</v>
      </c>
      <c r="G168">
        <v>1</v>
      </c>
      <c r="H168">
        <v>3</v>
      </c>
      <c r="I168" t="s">
        <v>248</v>
      </c>
      <c r="J168" t="s">
        <v>3</v>
      </c>
      <c r="K168" t="s">
        <v>332</v>
      </c>
      <c r="L168">
        <v>1371</v>
      </c>
      <c r="N168">
        <v>1013</v>
      </c>
      <c r="O168" t="s">
        <v>250</v>
      </c>
      <c r="P168" t="s">
        <v>250</v>
      </c>
      <c r="Q168">
        <v>1</v>
      </c>
      <c r="W168">
        <v>0</v>
      </c>
      <c r="X168">
        <v>-1452442365</v>
      </c>
      <c r="Y168">
        <v>0.111111</v>
      </c>
      <c r="AA168">
        <v>117.1</v>
      </c>
      <c r="AB168">
        <v>0</v>
      </c>
      <c r="AC168">
        <v>0</v>
      </c>
      <c r="AD168">
        <v>0</v>
      </c>
      <c r="AE168">
        <v>117.1</v>
      </c>
      <c r="AF168">
        <v>0</v>
      </c>
      <c r="AG168">
        <v>0</v>
      </c>
      <c r="AH168">
        <v>0</v>
      </c>
      <c r="AI168">
        <v>1</v>
      </c>
      <c r="AJ168">
        <v>1</v>
      </c>
      <c r="AK168">
        <v>1</v>
      </c>
      <c r="AL168">
        <v>1</v>
      </c>
      <c r="AN168">
        <v>0</v>
      </c>
      <c r="AO168">
        <v>0</v>
      </c>
      <c r="AP168">
        <v>0</v>
      </c>
      <c r="AQ168">
        <v>0</v>
      </c>
      <c r="AR168">
        <v>0</v>
      </c>
      <c r="AS168" t="s">
        <v>3</v>
      </c>
      <c r="AT168">
        <v>0.111111</v>
      </c>
      <c r="AU168" t="s">
        <v>3</v>
      </c>
      <c r="AV168">
        <v>0</v>
      </c>
      <c r="AW168">
        <v>1</v>
      </c>
      <c r="AX168">
        <v>-1</v>
      </c>
      <c r="AY168">
        <v>0</v>
      </c>
      <c r="AZ168">
        <v>0</v>
      </c>
      <c r="BA168" t="s">
        <v>3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CX168">
        <f>Y168*Source!I117</f>
        <v>0.99999899999999997</v>
      </c>
      <c r="CY168">
        <f t="shared" si="25"/>
        <v>117.1</v>
      </c>
      <c r="CZ168">
        <f t="shared" si="26"/>
        <v>117.1</v>
      </c>
      <c r="DA168">
        <f t="shared" si="27"/>
        <v>1</v>
      </c>
      <c r="DB168">
        <f t="shared" si="23"/>
        <v>13</v>
      </c>
      <c r="DC168">
        <f t="shared" si="24"/>
        <v>0</v>
      </c>
    </row>
    <row r="169" spans="1:107" x14ac:dyDescent="0.2">
      <c r="A169">
        <f>ROW(Source!A125)</f>
        <v>125</v>
      </c>
      <c r="B169">
        <v>50333811</v>
      </c>
      <c r="C169">
        <v>50338469</v>
      </c>
      <c r="D169">
        <v>45986743</v>
      </c>
      <c r="E169">
        <v>1</v>
      </c>
      <c r="F169">
        <v>1</v>
      </c>
      <c r="G169">
        <v>1</v>
      </c>
      <c r="H169">
        <v>1</v>
      </c>
      <c r="I169" t="s">
        <v>619</v>
      </c>
      <c r="J169" t="s">
        <v>3</v>
      </c>
      <c r="K169" t="s">
        <v>620</v>
      </c>
      <c r="L169">
        <v>1476</v>
      </c>
      <c r="N169">
        <v>1013</v>
      </c>
      <c r="O169" t="s">
        <v>446</v>
      </c>
      <c r="P169" t="s">
        <v>447</v>
      </c>
      <c r="Q169">
        <v>1</v>
      </c>
      <c r="W169">
        <v>0</v>
      </c>
      <c r="X169">
        <v>-876274961</v>
      </c>
      <c r="Y169">
        <v>60.88</v>
      </c>
      <c r="AA169">
        <v>0</v>
      </c>
      <c r="AB169">
        <v>0</v>
      </c>
      <c r="AC169">
        <v>0</v>
      </c>
      <c r="AD169">
        <v>8.07</v>
      </c>
      <c r="AE169">
        <v>0</v>
      </c>
      <c r="AF169">
        <v>0</v>
      </c>
      <c r="AG169">
        <v>0</v>
      </c>
      <c r="AH169">
        <v>8.07</v>
      </c>
      <c r="AI169">
        <v>1</v>
      </c>
      <c r="AJ169">
        <v>1</v>
      </c>
      <c r="AK169">
        <v>1</v>
      </c>
      <c r="AL169">
        <v>1</v>
      </c>
      <c r="AN169">
        <v>0</v>
      </c>
      <c r="AO169">
        <v>1</v>
      </c>
      <c r="AP169">
        <v>1</v>
      </c>
      <c r="AQ169">
        <v>0</v>
      </c>
      <c r="AR169">
        <v>0</v>
      </c>
      <c r="AS169" t="s">
        <v>3</v>
      </c>
      <c r="AT169">
        <v>60.88</v>
      </c>
      <c r="AU169" t="s">
        <v>3</v>
      </c>
      <c r="AV169">
        <v>1</v>
      </c>
      <c r="AW169">
        <v>2</v>
      </c>
      <c r="AX169">
        <v>50338470</v>
      </c>
      <c r="AY169">
        <v>1</v>
      </c>
      <c r="AZ169">
        <v>0</v>
      </c>
      <c r="BA169">
        <v>147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CX169">
        <f>Y169*Source!I125</f>
        <v>0.60880000000000001</v>
      </c>
      <c r="CY169">
        <f>AD169</f>
        <v>8.07</v>
      </c>
      <c r="CZ169">
        <f>AH169</f>
        <v>8.07</v>
      </c>
      <c r="DA169">
        <f>AL169</f>
        <v>1</v>
      </c>
      <c r="DB169">
        <f t="shared" si="23"/>
        <v>491.3</v>
      </c>
      <c r="DC169">
        <f t="shared" si="24"/>
        <v>0</v>
      </c>
    </row>
    <row r="170" spans="1:107" x14ac:dyDescent="0.2">
      <c r="A170">
        <f>ROW(Source!A125)</f>
        <v>125</v>
      </c>
      <c r="B170">
        <v>50333811</v>
      </c>
      <c r="C170">
        <v>50338469</v>
      </c>
      <c r="D170">
        <v>121548</v>
      </c>
      <c r="E170">
        <v>1</v>
      </c>
      <c r="F170">
        <v>1</v>
      </c>
      <c r="G170">
        <v>1</v>
      </c>
      <c r="H170">
        <v>1</v>
      </c>
      <c r="I170" t="s">
        <v>26</v>
      </c>
      <c r="J170" t="s">
        <v>3</v>
      </c>
      <c r="K170" t="s">
        <v>448</v>
      </c>
      <c r="L170">
        <v>608254</v>
      </c>
      <c r="N170">
        <v>1013</v>
      </c>
      <c r="O170" t="s">
        <v>449</v>
      </c>
      <c r="P170" t="s">
        <v>449</v>
      </c>
      <c r="Q170">
        <v>1</v>
      </c>
      <c r="W170">
        <v>0</v>
      </c>
      <c r="X170">
        <v>-185737400</v>
      </c>
      <c r="Y170">
        <v>0.08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1</v>
      </c>
      <c r="AJ170">
        <v>1</v>
      </c>
      <c r="AK170">
        <v>1</v>
      </c>
      <c r="AL170">
        <v>1</v>
      </c>
      <c r="AN170">
        <v>0</v>
      </c>
      <c r="AO170">
        <v>1</v>
      </c>
      <c r="AP170">
        <v>1</v>
      </c>
      <c r="AQ170">
        <v>0</v>
      </c>
      <c r="AR170">
        <v>0</v>
      </c>
      <c r="AS170" t="s">
        <v>3</v>
      </c>
      <c r="AT170">
        <v>0.08</v>
      </c>
      <c r="AU170" t="s">
        <v>3</v>
      </c>
      <c r="AV170">
        <v>2</v>
      </c>
      <c r="AW170">
        <v>2</v>
      </c>
      <c r="AX170">
        <v>50338471</v>
      </c>
      <c r="AY170">
        <v>1</v>
      </c>
      <c r="AZ170">
        <v>0</v>
      </c>
      <c r="BA170">
        <v>148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X170">
        <f>Y170*Source!I125</f>
        <v>8.0000000000000004E-4</v>
      </c>
      <c r="CY170">
        <f>AD170</f>
        <v>0</v>
      </c>
      <c r="CZ170">
        <f>AH170</f>
        <v>0</v>
      </c>
      <c r="DA170">
        <f>AL170</f>
        <v>1</v>
      </c>
      <c r="DB170">
        <f t="shared" si="23"/>
        <v>0</v>
      </c>
      <c r="DC170">
        <f t="shared" si="24"/>
        <v>0</v>
      </c>
    </row>
    <row r="171" spans="1:107" x14ac:dyDescent="0.2">
      <c r="A171">
        <f>ROW(Source!A125)</f>
        <v>125</v>
      </c>
      <c r="B171">
        <v>50333811</v>
      </c>
      <c r="C171">
        <v>50338469</v>
      </c>
      <c r="D171">
        <v>45811342</v>
      </c>
      <c r="E171">
        <v>1</v>
      </c>
      <c r="F171">
        <v>1</v>
      </c>
      <c r="G171">
        <v>1</v>
      </c>
      <c r="H171">
        <v>2</v>
      </c>
      <c r="I171" t="s">
        <v>505</v>
      </c>
      <c r="J171" t="s">
        <v>506</v>
      </c>
      <c r="K171" t="s">
        <v>507</v>
      </c>
      <c r="L171">
        <v>45811227</v>
      </c>
      <c r="N171">
        <v>1013</v>
      </c>
      <c r="O171" t="s">
        <v>453</v>
      </c>
      <c r="P171" t="s">
        <v>453</v>
      </c>
      <c r="Q171">
        <v>1</v>
      </c>
      <c r="W171">
        <v>0</v>
      </c>
      <c r="X171">
        <v>-1570605523</v>
      </c>
      <c r="Y171">
        <v>0.08</v>
      </c>
      <c r="AA171">
        <v>0</v>
      </c>
      <c r="AB171">
        <v>134.41</v>
      </c>
      <c r="AC171">
        <v>13.26</v>
      </c>
      <c r="AD171">
        <v>0</v>
      </c>
      <c r="AE171">
        <v>0</v>
      </c>
      <c r="AF171">
        <v>134.41</v>
      </c>
      <c r="AG171">
        <v>13.26</v>
      </c>
      <c r="AH171">
        <v>0</v>
      </c>
      <c r="AI171">
        <v>1</v>
      </c>
      <c r="AJ171">
        <v>1</v>
      </c>
      <c r="AK171">
        <v>1</v>
      </c>
      <c r="AL171">
        <v>1</v>
      </c>
      <c r="AN171">
        <v>0</v>
      </c>
      <c r="AO171">
        <v>1</v>
      </c>
      <c r="AP171">
        <v>1</v>
      </c>
      <c r="AQ171">
        <v>0</v>
      </c>
      <c r="AR171">
        <v>0</v>
      </c>
      <c r="AS171" t="s">
        <v>3</v>
      </c>
      <c r="AT171">
        <v>0.08</v>
      </c>
      <c r="AU171" t="s">
        <v>3</v>
      </c>
      <c r="AV171">
        <v>0</v>
      </c>
      <c r="AW171">
        <v>2</v>
      </c>
      <c r="AX171">
        <v>50338472</v>
      </c>
      <c r="AY171">
        <v>1</v>
      </c>
      <c r="AZ171">
        <v>0</v>
      </c>
      <c r="BA171">
        <v>149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CX171">
        <f>Y171*Source!I125</f>
        <v>8.0000000000000004E-4</v>
      </c>
      <c r="CY171">
        <f>AB171</f>
        <v>134.41</v>
      </c>
      <c r="CZ171">
        <f>AF171</f>
        <v>134.41</v>
      </c>
      <c r="DA171">
        <f>AJ171</f>
        <v>1</v>
      </c>
      <c r="DB171">
        <f t="shared" si="23"/>
        <v>10.8</v>
      </c>
      <c r="DC171">
        <f t="shared" si="24"/>
        <v>1.1000000000000001</v>
      </c>
    </row>
    <row r="172" spans="1:107" x14ac:dyDescent="0.2">
      <c r="A172">
        <f>ROW(Source!A125)</f>
        <v>125</v>
      </c>
      <c r="B172">
        <v>50333811</v>
      </c>
      <c r="C172">
        <v>50338469</v>
      </c>
      <c r="D172">
        <v>45811558</v>
      </c>
      <c r="E172">
        <v>1</v>
      </c>
      <c r="F172">
        <v>1</v>
      </c>
      <c r="G172">
        <v>1</v>
      </c>
      <c r="H172">
        <v>2</v>
      </c>
      <c r="I172" t="s">
        <v>608</v>
      </c>
      <c r="J172" t="s">
        <v>609</v>
      </c>
      <c r="K172" t="s">
        <v>610</v>
      </c>
      <c r="L172">
        <v>45811227</v>
      </c>
      <c r="N172">
        <v>1013</v>
      </c>
      <c r="O172" t="s">
        <v>453</v>
      </c>
      <c r="P172" t="s">
        <v>453</v>
      </c>
      <c r="Q172">
        <v>1</v>
      </c>
      <c r="W172">
        <v>0</v>
      </c>
      <c r="X172">
        <v>-519313395</v>
      </c>
      <c r="Y172">
        <v>2.97</v>
      </c>
      <c r="AA172">
        <v>0</v>
      </c>
      <c r="AB172">
        <v>8.1</v>
      </c>
      <c r="AC172">
        <v>0</v>
      </c>
      <c r="AD172">
        <v>0</v>
      </c>
      <c r="AE172">
        <v>0</v>
      </c>
      <c r="AF172">
        <v>8.1</v>
      </c>
      <c r="AG172">
        <v>0</v>
      </c>
      <c r="AH172">
        <v>0</v>
      </c>
      <c r="AI172">
        <v>1</v>
      </c>
      <c r="AJ172">
        <v>1</v>
      </c>
      <c r="AK172">
        <v>1</v>
      </c>
      <c r="AL172">
        <v>1</v>
      </c>
      <c r="AN172">
        <v>0</v>
      </c>
      <c r="AO172">
        <v>1</v>
      </c>
      <c r="AP172">
        <v>1</v>
      </c>
      <c r="AQ172">
        <v>0</v>
      </c>
      <c r="AR172">
        <v>0</v>
      </c>
      <c r="AS172" t="s">
        <v>3</v>
      </c>
      <c r="AT172">
        <v>2.97</v>
      </c>
      <c r="AU172" t="s">
        <v>3</v>
      </c>
      <c r="AV172">
        <v>0</v>
      </c>
      <c r="AW172">
        <v>2</v>
      </c>
      <c r="AX172">
        <v>50338473</v>
      </c>
      <c r="AY172">
        <v>1</v>
      </c>
      <c r="AZ172">
        <v>0</v>
      </c>
      <c r="BA172">
        <v>150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CX172">
        <f>Y172*Source!I125</f>
        <v>2.9700000000000004E-2</v>
      </c>
      <c r="CY172">
        <f>AB172</f>
        <v>8.1</v>
      </c>
      <c r="CZ172">
        <f>AF172</f>
        <v>8.1</v>
      </c>
      <c r="DA172">
        <f>AJ172</f>
        <v>1</v>
      </c>
      <c r="DB172">
        <f t="shared" si="23"/>
        <v>24.1</v>
      </c>
      <c r="DC172">
        <f t="shared" si="24"/>
        <v>0</v>
      </c>
    </row>
    <row r="173" spans="1:107" x14ac:dyDescent="0.2">
      <c r="A173">
        <f>ROW(Source!A125)</f>
        <v>125</v>
      </c>
      <c r="B173">
        <v>50333811</v>
      </c>
      <c r="C173">
        <v>50338469</v>
      </c>
      <c r="D173">
        <v>45813321</v>
      </c>
      <c r="E173">
        <v>1</v>
      </c>
      <c r="F173">
        <v>1</v>
      </c>
      <c r="G173">
        <v>1</v>
      </c>
      <c r="H173">
        <v>2</v>
      </c>
      <c r="I173" t="s">
        <v>454</v>
      </c>
      <c r="J173" t="s">
        <v>455</v>
      </c>
      <c r="K173" t="s">
        <v>456</v>
      </c>
      <c r="L173">
        <v>45811227</v>
      </c>
      <c r="N173">
        <v>1013</v>
      </c>
      <c r="O173" t="s">
        <v>453</v>
      </c>
      <c r="P173" t="s">
        <v>453</v>
      </c>
      <c r="Q173">
        <v>1</v>
      </c>
      <c r="W173">
        <v>0</v>
      </c>
      <c r="X173">
        <v>771999048</v>
      </c>
      <c r="Y173">
        <v>0.08</v>
      </c>
      <c r="AA173">
        <v>0</v>
      </c>
      <c r="AB173">
        <v>86.55</v>
      </c>
      <c r="AC173">
        <v>0</v>
      </c>
      <c r="AD173">
        <v>0</v>
      </c>
      <c r="AE173">
        <v>0</v>
      </c>
      <c r="AF173">
        <v>86.55</v>
      </c>
      <c r="AG173">
        <v>0</v>
      </c>
      <c r="AH173">
        <v>0</v>
      </c>
      <c r="AI173">
        <v>1</v>
      </c>
      <c r="AJ173">
        <v>1</v>
      </c>
      <c r="AK173">
        <v>1</v>
      </c>
      <c r="AL173">
        <v>1</v>
      </c>
      <c r="AN173">
        <v>0</v>
      </c>
      <c r="AO173">
        <v>1</v>
      </c>
      <c r="AP173">
        <v>1</v>
      </c>
      <c r="AQ173">
        <v>0</v>
      </c>
      <c r="AR173">
        <v>0</v>
      </c>
      <c r="AS173" t="s">
        <v>3</v>
      </c>
      <c r="AT173">
        <v>0.08</v>
      </c>
      <c r="AU173" t="s">
        <v>3</v>
      </c>
      <c r="AV173">
        <v>0</v>
      </c>
      <c r="AW173">
        <v>2</v>
      </c>
      <c r="AX173">
        <v>50338474</v>
      </c>
      <c r="AY173">
        <v>1</v>
      </c>
      <c r="AZ173">
        <v>0</v>
      </c>
      <c r="BA173">
        <v>151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X173">
        <f>Y173*Source!I125</f>
        <v>8.0000000000000004E-4</v>
      </c>
      <c r="CY173">
        <f>AB173</f>
        <v>86.55</v>
      </c>
      <c r="CZ173">
        <f>AF173</f>
        <v>86.55</v>
      </c>
      <c r="DA173">
        <f>AJ173</f>
        <v>1</v>
      </c>
      <c r="DB173">
        <f t="shared" si="23"/>
        <v>6.9</v>
      </c>
      <c r="DC173">
        <f t="shared" si="24"/>
        <v>0</v>
      </c>
    </row>
    <row r="174" spans="1:107" x14ac:dyDescent="0.2">
      <c r="A174">
        <f>ROW(Source!A125)</f>
        <v>125</v>
      </c>
      <c r="B174">
        <v>50333811</v>
      </c>
      <c r="C174">
        <v>50338469</v>
      </c>
      <c r="D174">
        <v>45816362</v>
      </c>
      <c r="E174">
        <v>1</v>
      </c>
      <c r="F174">
        <v>1</v>
      </c>
      <c r="G174">
        <v>1</v>
      </c>
      <c r="H174">
        <v>3</v>
      </c>
      <c r="I174" t="s">
        <v>630</v>
      </c>
      <c r="J174" t="s">
        <v>631</v>
      </c>
      <c r="K174" t="s">
        <v>632</v>
      </c>
      <c r="L174">
        <v>1348</v>
      </c>
      <c r="N174">
        <v>1009</v>
      </c>
      <c r="O174" t="s">
        <v>240</v>
      </c>
      <c r="P174" t="s">
        <v>240</v>
      </c>
      <c r="Q174">
        <v>1000</v>
      </c>
      <c r="W174">
        <v>0</v>
      </c>
      <c r="X174">
        <v>568575804</v>
      </c>
      <c r="Y174">
        <v>1.4E-2</v>
      </c>
      <c r="AA174">
        <v>4678.57</v>
      </c>
      <c r="AB174">
        <v>0</v>
      </c>
      <c r="AC174">
        <v>0</v>
      </c>
      <c r="AD174">
        <v>0</v>
      </c>
      <c r="AE174">
        <v>4678.57</v>
      </c>
      <c r="AF174">
        <v>0</v>
      </c>
      <c r="AG174">
        <v>0</v>
      </c>
      <c r="AH174">
        <v>0</v>
      </c>
      <c r="AI174">
        <v>1</v>
      </c>
      <c r="AJ174">
        <v>1</v>
      </c>
      <c r="AK174">
        <v>1</v>
      </c>
      <c r="AL174">
        <v>1</v>
      </c>
      <c r="AN174">
        <v>0</v>
      </c>
      <c r="AO174">
        <v>1</v>
      </c>
      <c r="AP174">
        <v>0</v>
      </c>
      <c r="AQ174">
        <v>0</v>
      </c>
      <c r="AR174">
        <v>0</v>
      </c>
      <c r="AS174" t="s">
        <v>3</v>
      </c>
      <c r="AT174">
        <v>1.4E-2</v>
      </c>
      <c r="AU174" t="s">
        <v>3</v>
      </c>
      <c r="AV174">
        <v>0</v>
      </c>
      <c r="AW174">
        <v>2</v>
      </c>
      <c r="AX174">
        <v>50338475</v>
      </c>
      <c r="AY174">
        <v>1</v>
      </c>
      <c r="AZ174">
        <v>0</v>
      </c>
      <c r="BA174">
        <v>152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CX174">
        <f>Y174*Source!I125</f>
        <v>1.4000000000000001E-4</v>
      </c>
      <c r="CY174">
        <f t="shared" ref="CY174:CY179" si="28">AA174</f>
        <v>4678.57</v>
      </c>
      <c r="CZ174">
        <f t="shared" ref="CZ174:CZ179" si="29">AE174</f>
        <v>4678.57</v>
      </c>
      <c r="DA174">
        <f t="shared" ref="DA174:DA179" si="30">AI174</f>
        <v>1</v>
      </c>
      <c r="DB174">
        <f t="shared" si="23"/>
        <v>65.5</v>
      </c>
      <c r="DC174">
        <f t="shared" si="24"/>
        <v>0</v>
      </c>
    </row>
    <row r="175" spans="1:107" x14ac:dyDescent="0.2">
      <c r="A175">
        <f>ROW(Source!A125)</f>
        <v>125</v>
      </c>
      <c r="B175">
        <v>50333811</v>
      </c>
      <c r="C175">
        <v>50338469</v>
      </c>
      <c r="D175">
        <v>45816577</v>
      </c>
      <c r="E175">
        <v>1</v>
      </c>
      <c r="F175">
        <v>1</v>
      </c>
      <c r="G175">
        <v>1</v>
      </c>
      <c r="H175">
        <v>3</v>
      </c>
      <c r="I175" t="s">
        <v>611</v>
      </c>
      <c r="J175" t="s">
        <v>612</v>
      </c>
      <c r="K175" t="s">
        <v>613</v>
      </c>
      <c r="L175">
        <v>1346</v>
      </c>
      <c r="N175">
        <v>1009</v>
      </c>
      <c r="O175" t="s">
        <v>471</v>
      </c>
      <c r="P175" t="s">
        <v>471</v>
      </c>
      <c r="Q175">
        <v>1</v>
      </c>
      <c r="W175">
        <v>0</v>
      </c>
      <c r="X175">
        <v>-1075678532</v>
      </c>
      <c r="Y175">
        <v>2.4E-2</v>
      </c>
      <c r="AA175">
        <v>12.21</v>
      </c>
      <c r="AB175">
        <v>0</v>
      </c>
      <c r="AC175">
        <v>0</v>
      </c>
      <c r="AD175">
        <v>0</v>
      </c>
      <c r="AE175">
        <v>12.21</v>
      </c>
      <c r="AF175">
        <v>0</v>
      </c>
      <c r="AG175">
        <v>0</v>
      </c>
      <c r="AH175">
        <v>0</v>
      </c>
      <c r="AI175">
        <v>1</v>
      </c>
      <c r="AJ175">
        <v>1</v>
      </c>
      <c r="AK175">
        <v>1</v>
      </c>
      <c r="AL175">
        <v>1</v>
      </c>
      <c r="AN175">
        <v>0</v>
      </c>
      <c r="AO175">
        <v>1</v>
      </c>
      <c r="AP175">
        <v>0</v>
      </c>
      <c r="AQ175">
        <v>0</v>
      </c>
      <c r="AR175">
        <v>0</v>
      </c>
      <c r="AS175" t="s">
        <v>3</v>
      </c>
      <c r="AT175">
        <v>2.4E-2</v>
      </c>
      <c r="AU175" t="s">
        <v>3</v>
      </c>
      <c r="AV175">
        <v>0</v>
      </c>
      <c r="AW175">
        <v>2</v>
      </c>
      <c r="AX175">
        <v>50338476</v>
      </c>
      <c r="AY175">
        <v>1</v>
      </c>
      <c r="AZ175">
        <v>0</v>
      </c>
      <c r="BA175">
        <v>153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X175">
        <f>Y175*Source!I125</f>
        <v>2.4000000000000001E-4</v>
      </c>
      <c r="CY175">
        <f t="shared" si="28"/>
        <v>12.21</v>
      </c>
      <c r="CZ175">
        <f t="shared" si="29"/>
        <v>12.21</v>
      </c>
      <c r="DA175">
        <f t="shared" si="30"/>
        <v>1</v>
      </c>
      <c r="DB175">
        <f t="shared" si="23"/>
        <v>0.3</v>
      </c>
      <c r="DC175">
        <f t="shared" si="24"/>
        <v>0</v>
      </c>
    </row>
    <row r="176" spans="1:107" x14ac:dyDescent="0.2">
      <c r="A176">
        <f>ROW(Source!A125)</f>
        <v>125</v>
      </c>
      <c r="B176">
        <v>50333811</v>
      </c>
      <c r="C176">
        <v>50338469</v>
      </c>
      <c r="D176">
        <v>45816643</v>
      </c>
      <c r="E176">
        <v>1</v>
      </c>
      <c r="F176">
        <v>1</v>
      </c>
      <c r="G176">
        <v>1</v>
      </c>
      <c r="H176">
        <v>3</v>
      </c>
      <c r="I176" t="s">
        <v>614</v>
      </c>
      <c r="J176" t="s">
        <v>615</v>
      </c>
      <c r="K176" t="s">
        <v>254</v>
      </c>
      <c r="L176">
        <v>1346</v>
      </c>
      <c r="N176">
        <v>1009</v>
      </c>
      <c r="O176" t="s">
        <v>471</v>
      </c>
      <c r="P176" t="s">
        <v>471</v>
      </c>
      <c r="Q176">
        <v>1</v>
      </c>
      <c r="W176">
        <v>0</v>
      </c>
      <c r="X176">
        <v>1994379672</v>
      </c>
      <c r="Y176">
        <v>2.73</v>
      </c>
      <c r="AA176">
        <v>9.19</v>
      </c>
      <c r="AB176">
        <v>0</v>
      </c>
      <c r="AC176">
        <v>0</v>
      </c>
      <c r="AD176">
        <v>0</v>
      </c>
      <c r="AE176">
        <v>9.19</v>
      </c>
      <c r="AF176">
        <v>0</v>
      </c>
      <c r="AG176">
        <v>0</v>
      </c>
      <c r="AH176">
        <v>0</v>
      </c>
      <c r="AI176">
        <v>1</v>
      </c>
      <c r="AJ176">
        <v>1</v>
      </c>
      <c r="AK176">
        <v>1</v>
      </c>
      <c r="AL176">
        <v>1</v>
      </c>
      <c r="AN176">
        <v>0</v>
      </c>
      <c r="AO176">
        <v>1</v>
      </c>
      <c r="AP176">
        <v>0</v>
      </c>
      <c r="AQ176">
        <v>0</v>
      </c>
      <c r="AR176">
        <v>0</v>
      </c>
      <c r="AS176" t="s">
        <v>3</v>
      </c>
      <c r="AT176">
        <v>2.73</v>
      </c>
      <c r="AU176" t="s">
        <v>3</v>
      </c>
      <c r="AV176">
        <v>0</v>
      </c>
      <c r="AW176">
        <v>2</v>
      </c>
      <c r="AX176">
        <v>50338477</v>
      </c>
      <c r="AY176">
        <v>1</v>
      </c>
      <c r="AZ176">
        <v>0</v>
      </c>
      <c r="BA176">
        <v>154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CX176">
        <f>Y176*Source!I125</f>
        <v>2.7300000000000001E-2</v>
      </c>
      <c r="CY176">
        <f t="shared" si="28"/>
        <v>9.19</v>
      </c>
      <c r="CZ176">
        <f t="shared" si="29"/>
        <v>9.19</v>
      </c>
      <c r="DA176">
        <f t="shared" si="30"/>
        <v>1</v>
      </c>
      <c r="DB176">
        <f t="shared" si="23"/>
        <v>25.1</v>
      </c>
      <c r="DC176">
        <f t="shared" si="24"/>
        <v>0</v>
      </c>
    </row>
    <row r="177" spans="1:107" x14ac:dyDescent="0.2">
      <c r="A177">
        <f>ROW(Source!A125)</f>
        <v>125</v>
      </c>
      <c r="B177">
        <v>50333811</v>
      </c>
      <c r="C177">
        <v>50338469</v>
      </c>
      <c r="D177">
        <v>45830907</v>
      </c>
      <c r="E177">
        <v>1</v>
      </c>
      <c r="F177">
        <v>1</v>
      </c>
      <c r="G177">
        <v>1</v>
      </c>
      <c r="H177">
        <v>3</v>
      </c>
      <c r="I177" t="s">
        <v>517</v>
      </c>
      <c r="J177" t="s">
        <v>518</v>
      </c>
      <c r="K177" t="s">
        <v>519</v>
      </c>
      <c r="L177">
        <v>1348</v>
      </c>
      <c r="N177">
        <v>1009</v>
      </c>
      <c r="O177" t="s">
        <v>240</v>
      </c>
      <c r="P177" t="s">
        <v>240</v>
      </c>
      <c r="Q177">
        <v>1000</v>
      </c>
      <c r="W177">
        <v>0</v>
      </c>
      <c r="X177">
        <v>2121889765</v>
      </c>
      <c r="Y177">
        <v>2.7000000000000001E-3</v>
      </c>
      <c r="AA177">
        <v>7507.32</v>
      </c>
      <c r="AB177">
        <v>0</v>
      </c>
      <c r="AC177">
        <v>0</v>
      </c>
      <c r="AD177">
        <v>0</v>
      </c>
      <c r="AE177">
        <v>7507.32</v>
      </c>
      <c r="AF177">
        <v>0</v>
      </c>
      <c r="AG177">
        <v>0</v>
      </c>
      <c r="AH177">
        <v>0</v>
      </c>
      <c r="AI177">
        <v>1</v>
      </c>
      <c r="AJ177">
        <v>1</v>
      </c>
      <c r="AK177">
        <v>1</v>
      </c>
      <c r="AL177">
        <v>1</v>
      </c>
      <c r="AN177">
        <v>0</v>
      </c>
      <c r="AO177">
        <v>1</v>
      </c>
      <c r="AP177">
        <v>0</v>
      </c>
      <c r="AQ177">
        <v>0</v>
      </c>
      <c r="AR177">
        <v>0</v>
      </c>
      <c r="AS177" t="s">
        <v>3</v>
      </c>
      <c r="AT177">
        <v>2.7000000000000001E-3</v>
      </c>
      <c r="AU177" t="s">
        <v>3</v>
      </c>
      <c r="AV177">
        <v>0</v>
      </c>
      <c r="AW177">
        <v>2</v>
      </c>
      <c r="AX177">
        <v>50338478</v>
      </c>
      <c r="AY177">
        <v>1</v>
      </c>
      <c r="AZ177">
        <v>0</v>
      </c>
      <c r="BA177">
        <v>155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X177">
        <f>Y177*Source!I125</f>
        <v>2.7000000000000002E-5</v>
      </c>
      <c r="CY177">
        <f t="shared" si="28"/>
        <v>7507.32</v>
      </c>
      <c r="CZ177">
        <f t="shared" si="29"/>
        <v>7507.32</v>
      </c>
      <c r="DA177">
        <f t="shared" si="30"/>
        <v>1</v>
      </c>
      <c r="DB177">
        <f t="shared" si="23"/>
        <v>20.3</v>
      </c>
      <c r="DC177">
        <f t="shared" si="24"/>
        <v>0</v>
      </c>
    </row>
    <row r="178" spans="1:107" x14ac:dyDescent="0.2">
      <c r="A178">
        <f>ROW(Source!A125)</f>
        <v>125</v>
      </c>
      <c r="B178">
        <v>50333811</v>
      </c>
      <c r="C178">
        <v>50338469</v>
      </c>
      <c r="D178">
        <v>45967299</v>
      </c>
      <c r="E178">
        <v>1</v>
      </c>
      <c r="F178">
        <v>1</v>
      </c>
      <c r="G178">
        <v>1</v>
      </c>
      <c r="H178">
        <v>3</v>
      </c>
      <c r="I178" t="s">
        <v>493</v>
      </c>
      <c r="J178" t="s">
        <v>494</v>
      </c>
      <c r="K178" t="s">
        <v>495</v>
      </c>
      <c r="L178">
        <v>1344</v>
      </c>
      <c r="N178">
        <v>1008</v>
      </c>
      <c r="O178" t="s">
        <v>496</v>
      </c>
      <c r="P178" t="s">
        <v>496</v>
      </c>
      <c r="Q178">
        <v>1</v>
      </c>
      <c r="W178">
        <v>0</v>
      </c>
      <c r="X178">
        <v>-1363992221</v>
      </c>
      <c r="Y178">
        <v>9.83</v>
      </c>
      <c r="AA178">
        <v>1</v>
      </c>
      <c r="AB178">
        <v>0</v>
      </c>
      <c r="AC178">
        <v>0</v>
      </c>
      <c r="AD178">
        <v>0</v>
      </c>
      <c r="AE178">
        <v>1</v>
      </c>
      <c r="AF178">
        <v>0</v>
      </c>
      <c r="AG178">
        <v>0</v>
      </c>
      <c r="AH178">
        <v>0</v>
      </c>
      <c r="AI178">
        <v>1</v>
      </c>
      <c r="AJ178">
        <v>1</v>
      </c>
      <c r="AK178">
        <v>1</v>
      </c>
      <c r="AL178">
        <v>1</v>
      </c>
      <c r="AN178">
        <v>0</v>
      </c>
      <c r="AO178">
        <v>1</v>
      </c>
      <c r="AP178">
        <v>0</v>
      </c>
      <c r="AQ178">
        <v>0</v>
      </c>
      <c r="AR178">
        <v>0</v>
      </c>
      <c r="AS178" t="s">
        <v>3</v>
      </c>
      <c r="AT178">
        <v>9.83</v>
      </c>
      <c r="AU178" t="s">
        <v>3</v>
      </c>
      <c r="AV178">
        <v>0</v>
      </c>
      <c r="AW178">
        <v>2</v>
      </c>
      <c r="AX178">
        <v>50338479</v>
      </c>
      <c r="AY178">
        <v>1</v>
      </c>
      <c r="AZ178">
        <v>0</v>
      </c>
      <c r="BA178">
        <v>156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CX178">
        <f>Y178*Source!I125</f>
        <v>9.8299999999999998E-2</v>
      </c>
      <c r="CY178">
        <f t="shared" si="28"/>
        <v>1</v>
      </c>
      <c r="CZ178">
        <f t="shared" si="29"/>
        <v>1</v>
      </c>
      <c r="DA178">
        <f t="shared" si="30"/>
        <v>1</v>
      </c>
      <c r="DB178">
        <f t="shared" si="23"/>
        <v>9.8000000000000007</v>
      </c>
      <c r="DC178">
        <f t="shared" si="24"/>
        <v>0</v>
      </c>
    </row>
    <row r="179" spans="1:107" x14ac:dyDescent="0.2">
      <c r="A179">
        <f>ROW(Source!A125)</f>
        <v>125</v>
      </c>
      <c r="B179">
        <v>50333811</v>
      </c>
      <c r="C179">
        <v>50338469</v>
      </c>
      <c r="D179">
        <v>0</v>
      </c>
      <c r="E179">
        <v>1</v>
      </c>
      <c r="F179">
        <v>1</v>
      </c>
      <c r="G179">
        <v>1</v>
      </c>
      <c r="H179">
        <v>3</v>
      </c>
      <c r="I179" t="s">
        <v>248</v>
      </c>
      <c r="J179" t="s">
        <v>3</v>
      </c>
      <c r="K179" t="s">
        <v>360</v>
      </c>
      <c r="L179">
        <v>1371</v>
      </c>
      <c r="N179">
        <v>1013</v>
      </c>
      <c r="O179" t="s">
        <v>250</v>
      </c>
      <c r="P179" t="s">
        <v>250</v>
      </c>
      <c r="Q179">
        <v>1</v>
      </c>
      <c r="W179">
        <v>0</v>
      </c>
      <c r="X179">
        <v>-288063453</v>
      </c>
      <c r="Y179">
        <v>100</v>
      </c>
      <c r="AA179">
        <v>21.43</v>
      </c>
      <c r="AB179">
        <v>0</v>
      </c>
      <c r="AC179">
        <v>0</v>
      </c>
      <c r="AD179">
        <v>0</v>
      </c>
      <c r="AE179">
        <v>21.430000000000003</v>
      </c>
      <c r="AF179">
        <v>0</v>
      </c>
      <c r="AG179">
        <v>0</v>
      </c>
      <c r="AH179">
        <v>0</v>
      </c>
      <c r="AI179">
        <v>1</v>
      </c>
      <c r="AJ179">
        <v>1</v>
      </c>
      <c r="AK179">
        <v>1</v>
      </c>
      <c r="AL179">
        <v>1</v>
      </c>
      <c r="AN179">
        <v>0</v>
      </c>
      <c r="AO179">
        <v>0</v>
      </c>
      <c r="AP179">
        <v>0</v>
      </c>
      <c r="AQ179">
        <v>0</v>
      </c>
      <c r="AR179">
        <v>0</v>
      </c>
      <c r="AS179" t="s">
        <v>3</v>
      </c>
      <c r="AT179">
        <v>100</v>
      </c>
      <c r="AU179" t="s">
        <v>3</v>
      </c>
      <c r="AV179">
        <v>0</v>
      </c>
      <c r="AW179">
        <v>1</v>
      </c>
      <c r="AX179">
        <v>-1</v>
      </c>
      <c r="AY179">
        <v>0</v>
      </c>
      <c r="AZ179">
        <v>0</v>
      </c>
      <c r="BA179" t="s">
        <v>3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CX179">
        <f>Y179*Source!I125</f>
        <v>1</v>
      </c>
      <c r="CY179">
        <f t="shared" si="28"/>
        <v>21.43</v>
      </c>
      <c r="CZ179">
        <f t="shared" si="29"/>
        <v>21.430000000000003</v>
      </c>
      <c r="DA179">
        <f t="shared" si="30"/>
        <v>1</v>
      </c>
      <c r="DB179">
        <f t="shared" si="23"/>
        <v>2143</v>
      </c>
      <c r="DC179">
        <f t="shared" si="24"/>
        <v>0</v>
      </c>
    </row>
    <row r="180" spans="1:107" x14ac:dyDescent="0.2">
      <c r="A180">
        <f>ROW(Source!A127)</f>
        <v>127</v>
      </c>
      <c r="B180">
        <v>50333811</v>
      </c>
      <c r="C180">
        <v>50539268</v>
      </c>
      <c r="D180">
        <v>45986743</v>
      </c>
      <c r="E180">
        <v>1</v>
      </c>
      <c r="F180">
        <v>1</v>
      </c>
      <c r="G180">
        <v>1</v>
      </c>
      <c r="H180">
        <v>1</v>
      </c>
      <c r="I180" t="s">
        <v>619</v>
      </c>
      <c r="J180" t="s">
        <v>3</v>
      </c>
      <c r="K180" t="s">
        <v>620</v>
      </c>
      <c r="L180">
        <v>1476</v>
      </c>
      <c r="N180">
        <v>1013</v>
      </c>
      <c r="O180" t="s">
        <v>446</v>
      </c>
      <c r="P180" t="s">
        <v>447</v>
      </c>
      <c r="Q180">
        <v>1</v>
      </c>
      <c r="W180">
        <v>0</v>
      </c>
      <c r="X180">
        <v>-876274961</v>
      </c>
      <c r="Y180">
        <v>1.1200000000000001</v>
      </c>
      <c r="AA180">
        <v>0</v>
      </c>
      <c r="AB180">
        <v>0</v>
      </c>
      <c r="AC180">
        <v>0</v>
      </c>
      <c r="AD180">
        <v>8.07</v>
      </c>
      <c r="AE180">
        <v>0</v>
      </c>
      <c r="AF180">
        <v>0</v>
      </c>
      <c r="AG180">
        <v>0</v>
      </c>
      <c r="AH180">
        <v>8.07</v>
      </c>
      <c r="AI180">
        <v>1</v>
      </c>
      <c r="AJ180">
        <v>1</v>
      </c>
      <c r="AK180">
        <v>1</v>
      </c>
      <c r="AL180">
        <v>1</v>
      </c>
      <c r="AN180">
        <v>0</v>
      </c>
      <c r="AO180">
        <v>1</v>
      </c>
      <c r="AP180">
        <v>1</v>
      </c>
      <c r="AQ180">
        <v>0</v>
      </c>
      <c r="AR180">
        <v>0</v>
      </c>
      <c r="AS180" t="s">
        <v>3</v>
      </c>
      <c r="AT180">
        <v>1.1200000000000001</v>
      </c>
      <c r="AU180" t="s">
        <v>3</v>
      </c>
      <c r="AV180">
        <v>1</v>
      </c>
      <c r="AW180">
        <v>2</v>
      </c>
      <c r="AX180">
        <v>50539269</v>
      </c>
      <c r="AY180">
        <v>1</v>
      </c>
      <c r="AZ180">
        <v>0</v>
      </c>
      <c r="BA180">
        <v>157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CX180">
        <f>Y180*Source!I127</f>
        <v>1.1200000000000001</v>
      </c>
      <c r="CY180">
        <f>AD180</f>
        <v>8.07</v>
      </c>
      <c r="CZ180">
        <f>AH180</f>
        <v>8.07</v>
      </c>
      <c r="DA180">
        <f>AL180</f>
        <v>1</v>
      </c>
      <c r="DB180">
        <f t="shared" si="23"/>
        <v>9</v>
      </c>
      <c r="DC180">
        <f t="shared" si="24"/>
        <v>0</v>
      </c>
    </row>
    <row r="181" spans="1:107" x14ac:dyDescent="0.2">
      <c r="A181">
        <f>ROW(Source!A127)</f>
        <v>127</v>
      </c>
      <c r="B181">
        <v>50333811</v>
      </c>
      <c r="C181">
        <v>50539268</v>
      </c>
      <c r="D181">
        <v>45816643</v>
      </c>
      <c r="E181">
        <v>1</v>
      </c>
      <c r="F181">
        <v>1</v>
      </c>
      <c r="G181">
        <v>1</v>
      </c>
      <c r="H181">
        <v>3</v>
      </c>
      <c r="I181" t="s">
        <v>614</v>
      </c>
      <c r="J181" t="s">
        <v>615</v>
      </c>
      <c r="K181" t="s">
        <v>254</v>
      </c>
      <c r="L181">
        <v>1346</v>
      </c>
      <c r="N181">
        <v>1009</v>
      </c>
      <c r="O181" t="s">
        <v>471</v>
      </c>
      <c r="P181" t="s">
        <v>471</v>
      </c>
      <c r="Q181">
        <v>1</v>
      </c>
      <c r="W181">
        <v>0</v>
      </c>
      <c r="X181">
        <v>1994379672</v>
      </c>
      <c r="Y181">
        <v>0.02</v>
      </c>
      <c r="AA181">
        <v>9.19</v>
      </c>
      <c r="AB181">
        <v>0</v>
      </c>
      <c r="AC181">
        <v>0</v>
      </c>
      <c r="AD181">
        <v>0</v>
      </c>
      <c r="AE181">
        <v>9.19</v>
      </c>
      <c r="AF181">
        <v>0</v>
      </c>
      <c r="AG181">
        <v>0</v>
      </c>
      <c r="AH181">
        <v>0</v>
      </c>
      <c r="AI181">
        <v>1</v>
      </c>
      <c r="AJ181">
        <v>1</v>
      </c>
      <c r="AK181">
        <v>1</v>
      </c>
      <c r="AL181">
        <v>1</v>
      </c>
      <c r="AN181">
        <v>0</v>
      </c>
      <c r="AO181">
        <v>1</v>
      </c>
      <c r="AP181">
        <v>0</v>
      </c>
      <c r="AQ181">
        <v>0</v>
      </c>
      <c r="AR181">
        <v>0</v>
      </c>
      <c r="AS181" t="s">
        <v>3</v>
      </c>
      <c r="AT181">
        <v>0.02</v>
      </c>
      <c r="AU181" t="s">
        <v>3</v>
      </c>
      <c r="AV181">
        <v>0</v>
      </c>
      <c r="AW181">
        <v>2</v>
      </c>
      <c r="AX181">
        <v>50539270</v>
      </c>
      <c r="AY181">
        <v>1</v>
      </c>
      <c r="AZ181">
        <v>0</v>
      </c>
      <c r="BA181">
        <v>158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CX181">
        <f>Y181*Source!I127</f>
        <v>0.02</v>
      </c>
      <c r="CY181">
        <f>AA181</f>
        <v>9.19</v>
      </c>
      <c r="CZ181">
        <f>AE181</f>
        <v>9.19</v>
      </c>
      <c r="DA181">
        <f>AI181</f>
        <v>1</v>
      </c>
      <c r="DB181">
        <f t="shared" si="23"/>
        <v>0.2</v>
      </c>
      <c r="DC181">
        <f t="shared" si="24"/>
        <v>0</v>
      </c>
    </row>
    <row r="182" spans="1:107" x14ac:dyDescent="0.2">
      <c r="A182">
        <f>ROW(Source!A127)</f>
        <v>127</v>
      </c>
      <c r="B182">
        <v>50333811</v>
      </c>
      <c r="C182">
        <v>50539268</v>
      </c>
      <c r="D182">
        <v>45967299</v>
      </c>
      <c r="E182">
        <v>1</v>
      </c>
      <c r="F182">
        <v>1</v>
      </c>
      <c r="G182">
        <v>1</v>
      </c>
      <c r="H182">
        <v>3</v>
      </c>
      <c r="I182" t="s">
        <v>493</v>
      </c>
      <c r="J182" t="s">
        <v>494</v>
      </c>
      <c r="K182" t="s">
        <v>495</v>
      </c>
      <c r="L182">
        <v>1344</v>
      </c>
      <c r="N182">
        <v>1008</v>
      </c>
      <c r="O182" t="s">
        <v>496</v>
      </c>
      <c r="P182" t="s">
        <v>496</v>
      </c>
      <c r="Q182">
        <v>1</v>
      </c>
      <c r="W182">
        <v>0</v>
      </c>
      <c r="X182">
        <v>-1363992221</v>
      </c>
      <c r="Y182">
        <v>0.18</v>
      </c>
      <c r="AA182">
        <v>1</v>
      </c>
      <c r="AB182">
        <v>0</v>
      </c>
      <c r="AC182">
        <v>0</v>
      </c>
      <c r="AD182">
        <v>0</v>
      </c>
      <c r="AE182">
        <v>1</v>
      </c>
      <c r="AF182">
        <v>0</v>
      </c>
      <c r="AG182">
        <v>0</v>
      </c>
      <c r="AH182">
        <v>0</v>
      </c>
      <c r="AI182">
        <v>1</v>
      </c>
      <c r="AJ182">
        <v>1</v>
      </c>
      <c r="AK182">
        <v>1</v>
      </c>
      <c r="AL182">
        <v>1</v>
      </c>
      <c r="AN182">
        <v>0</v>
      </c>
      <c r="AO182">
        <v>1</v>
      </c>
      <c r="AP182">
        <v>0</v>
      </c>
      <c r="AQ182">
        <v>0</v>
      </c>
      <c r="AR182">
        <v>0</v>
      </c>
      <c r="AS182" t="s">
        <v>3</v>
      </c>
      <c r="AT182">
        <v>0.18</v>
      </c>
      <c r="AU182" t="s">
        <v>3</v>
      </c>
      <c r="AV182">
        <v>0</v>
      </c>
      <c r="AW182">
        <v>2</v>
      </c>
      <c r="AX182">
        <v>50539271</v>
      </c>
      <c r="AY182">
        <v>1</v>
      </c>
      <c r="AZ182">
        <v>0</v>
      </c>
      <c r="BA182">
        <v>159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CX182">
        <f>Y182*Source!I127</f>
        <v>0.18</v>
      </c>
      <c r="CY182">
        <f>AA182</f>
        <v>1</v>
      </c>
      <c r="CZ182">
        <f>AE182</f>
        <v>1</v>
      </c>
      <c r="DA182">
        <f>AI182</f>
        <v>1</v>
      </c>
      <c r="DB182">
        <f t="shared" ref="DB182:DB189" si="31">ROUND(ROUND(AT182*CZ182,2),1)</f>
        <v>0.2</v>
      </c>
      <c r="DC182">
        <f t="shared" ref="DC182:DC189" si="32">ROUND(ROUND(AT182*AG182,2),1)</f>
        <v>0</v>
      </c>
    </row>
    <row r="183" spans="1:107" x14ac:dyDescent="0.2">
      <c r="A183">
        <f>ROW(Source!A127)</f>
        <v>127</v>
      </c>
      <c r="B183">
        <v>50333811</v>
      </c>
      <c r="C183">
        <v>50539268</v>
      </c>
      <c r="D183">
        <v>0</v>
      </c>
      <c r="E183">
        <v>1</v>
      </c>
      <c r="F183">
        <v>1</v>
      </c>
      <c r="G183">
        <v>1</v>
      </c>
      <c r="H183">
        <v>3</v>
      </c>
      <c r="I183" t="s">
        <v>248</v>
      </c>
      <c r="J183" t="s">
        <v>3</v>
      </c>
      <c r="K183" t="s">
        <v>364</v>
      </c>
      <c r="L183">
        <v>1371</v>
      </c>
      <c r="N183">
        <v>1013</v>
      </c>
      <c r="O183" t="s">
        <v>250</v>
      </c>
      <c r="P183" t="s">
        <v>250</v>
      </c>
      <c r="Q183">
        <v>1</v>
      </c>
      <c r="W183">
        <v>0</v>
      </c>
      <c r="X183">
        <v>-767710694</v>
      </c>
      <c r="Y183">
        <v>1</v>
      </c>
      <c r="AA183">
        <v>143.93</v>
      </c>
      <c r="AB183">
        <v>0</v>
      </c>
      <c r="AC183">
        <v>0</v>
      </c>
      <c r="AD183">
        <v>0</v>
      </c>
      <c r="AE183">
        <v>143.93</v>
      </c>
      <c r="AF183">
        <v>0</v>
      </c>
      <c r="AG183">
        <v>0</v>
      </c>
      <c r="AH183">
        <v>0</v>
      </c>
      <c r="AI183">
        <v>1</v>
      </c>
      <c r="AJ183">
        <v>1</v>
      </c>
      <c r="AK183">
        <v>1</v>
      </c>
      <c r="AL183">
        <v>1</v>
      </c>
      <c r="AN183">
        <v>0</v>
      </c>
      <c r="AO183">
        <v>0</v>
      </c>
      <c r="AP183">
        <v>0</v>
      </c>
      <c r="AQ183">
        <v>0</v>
      </c>
      <c r="AR183">
        <v>0</v>
      </c>
      <c r="AS183" t="s">
        <v>3</v>
      </c>
      <c r="AT183">
        <v>1</v>
      </c>
      <c r="AU183" t="s">
        <v>3</v>
      </c>
      <c r="AV183">
        <v>0</v>
      </c>
      <c r="AW183">
        <v>1</v>
      </c>
      <c r="AX183">
        <v>-1</v>
      </c>
      <c r="AY183">
        <v>0</v>
      </c>
      <c r="AZ183">
        <v>0</v>
      </c>
      <c r="BA183" t="s">
        <v>3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CX183">
        <f>Y183*Source!I127</f>
        <v>1</v>
      </c>
      <c r="CY183">
        <f>AA183</f>
        <v>143.93</v>
      </c>
      <c r="CZ183">
        <f>AE183</f>
        <v>143.93</v>
      </c>
      <c r="DA183">
        <f>AI183</f>
        <v>1</v>
      </c>
      <c r="DB183">
        <f t="shared" si="31"/>
        <v>143.9</v>
      </c>
      <c r="DC183">
        <f t="shared" si="32"/>
        <v>0</v>
      </c>
    </row>
    <row r="184" spans="1:107" x14ac:dyDescent="0.2">
      <c r="A184">
        <f>ROW(Source!A129)</f>
        <v>129</v>
      </c>
      <c r="B184">
        <v>50333811</v>
      </c>
      <c r="C184">
        <v>50359044</v>
      </c>
      <c r="D184">
        <v>45976914</v>
      </c>
      <c r="E184">
        <v>1</v>
      </c>
      <c r="F184">
        <v>1</v>
      </c>
      <c r="G184">
        <v>1</v>
      </c>
      <c r="H184">
        <v>1</v>
      </c>
      <c r="I184" t="s">
        <v>497</v>
      </c>
      <c r="J184" t="s">
        <v>3</v>
      </c>
      <c r="K184" t="s">
        <v>498</v>
      </c>
      <c r="L184">
        <v>1476</v>
      </c>
      <c r="N184">
        <v>1013</v>
      </c>
      <c r="O184" t="s">
        <v>446</v>
      </c>
      <c r="P184" t="s">
        <v>447</v>
      </c>
      <c r="Q184">
        <v>1</v>
      </c>
      <c r="W184">
        <v>0</v>
      </c>
      <c r="X184">
        <v>1477335111</v>
      </c>
      <c r="Y184">
        <v>1.8</v>
      </c>
      <c r="AA184">
        <v>0</v>
      </c>
      <c r="AB184">
        <v>0</v>
      </c>
      <c r="AC184">
        <v>0</v>
      </c>
      <c r="AD184">
        <v>6.88</v>
      </c>
      <c r="AE184">
        <v>0</v>
      </c>
      <c r="AF184">
        <v>0</v>
      </c>
      <c r="AG184">
        <v>0</v>
      </c>
      <c r="AH184">
        <v>6.88</v>
      </c>
      <c r="AI184">
        <v>1</v>
      </c>
      <c r="AJ184">
        <v>1</v>
      </c>
      <c r="AK184">
        <v>1</v>
      </c>
      <c r="AL184">
        <v>1</v>
      </c>
      <c r="AN184">
        <v>0</v>
      </c>
      <c r="AO184">
        <v>1</v>
      </c>
      <c r="AP184">
        <v>1</v>
      </c>
      <c r="AQ184">
        <v>0</v>
      </c>
      <c r="AR184">
        <v>0</v>
      </c>
      <c r="AS184" t="s">
        <v>3</v>
      </c>
      <c r="AT184">
        <v>1.8</v>
      </c>
      <c r="AU184" t="s">
        <v>3</v>
      </c>
      <c r="AV184">
        <v>1</v>
      </c>
      <c r="AW184">
        <v>2</v>
      </c>
      <c r="AX184">
        <v>50359045</v>
      </c>
      <c r="AY184">
        <v>1</v>
      </c>
      <c r="AZ184">
        <v>0</v>
      </c>
      <c r="BA184">
        <v>160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CX184">
        <f>Y184*Source!I129</f>
        <v>2.3400000000000003</v>
      </c>
      <c r="CY184">
        <f>AD184</f>
        <v>6.88</v>
      </c>
      <c r="CZ184">
        <f>AH184</f>
        <v>6.88</v>
      </c>
      <c r="DA184">
        <f>AL184</f>
        <v>1</v>
      </c>
      <c r="DB184">
        <f t="shared" si="31"/>
        <v>12.4</v>
      </c>
      <c r="DC184">
        <f t="shared" si="32"/>
        <v>0</v>
      </c>
    </row>
    <row r="185" spans="1:107" x14ac:dyDescent="0.2">
      <c r="A185">
        <f>ROW(Source!A129)</f>
        <v>129</v>
      </c>
      <c r="B185">
        <v>50333811</v>
      </c>
      <c r="C185">
        <v>50359044</v>
      </c>
      <c r="D185">
        <v>45811549</v>
      </c>
      <c r="E185">
        <v>1</v>
      </c>
      <c r="F185">
        <v>1</v>
      </c>
      <c r="G185">
        <v>1</v>
      </c>
      <c r="H185">
        <v>2</v>
      </c>
      <c r="I185" t="s">
        <v>633</v>
      </c>
      <c r="J185" t="s">
        <v>634</v>
      </c>
      <c r="K185" t="s">
        <v>635</v>
      </c>
      <c r="L185">
        <v>45811227</v>
      </c>
      <c r="N185">
        <v>1013</v>
      </c>
      <c r="O185" t="s">
        <v>453</v>
      </c>
      <c r="P185" t="s">
        <v>453</v>
      </c>
      <c r="Q185">
        <v>1</v>
      </c>
      <c r="W185">
        <v>0</v>
      </c>
      <c r="X185">
        <v>98904828</v>
      </c>
      <c r="Y185">
        <v>0.5</v>
      </c>
      <c r="AA185">
        <v>0</v>
      </c>
      <c r="AB185">
        <v>14</v>
      </c>
      <c r="AC185">
        <v>0</v>
      </c>
      <c r="AD185">
        <v>0</v>
      </c>
      <c r="AE185">
        <v>0</v>
      </c>
      <c r="AF185">
        <v>14</v>
      </c>
      <c r="AG185">
        <v>0</v>
      </c>
      <c r="AH185">
        <v>0</v>
      </c>
      <c r="AI185">
        <v>1</v>
      </c>
      <c r="AJ185">
        <v>1</v>
      </c>
      <c r="AK185">
        <v>1</v>
      </c>
      <c r="AL185">
        <v>1</v>
      </c>
      <c r="AN185">
        <v>0</v>
      </c>
      <c r="AO185">
        <v>1</v>
      </c>
      <c r="AP185">
        <v>1</v>
      </c>
      <c r="AQ185">
        <v>0</v>
      </c>
      <c r="AR185">
        <v>0</v>
      </c>
      <c r="AS185" t="s">
        <v>3</v>
      </c>
      <c r="AT185">
        <v>0.5</v>
      </c>
      <c r="AU185" t="s">
        <v>3</v>
      </c>
      <c r="AV185">
        <v>0</v>
      </c>
      <c r="AW185">
        <v>2</v>
      </c>
      <c r="AX185">
        <v>50359046</v>
      </c>
      <c r="AY185">
        <v>1</v>
      </c>
      <c r="AZ185">
        <v>0</v>
      </c>
      <c r="BA185">
        <v>161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CX185">
        <f>Y185*Source!I129</f>
        <v>0.65</v>
      </c>
      <c r="CY185">
        <f>AB185</f>
        <v>14</v>
      </c>
      <c r="CZ185">
        <f>AF185</f>
        <v>14</v>
      </c>
      <c r="DA185">
        <f>AJ185</f>
        <v>1</v>
      </c>
      <c r="DB185">
        <f t="shared" si="31"/>
        <v>7</v>
      </c>
      <c r="DC185">
        <f t="shared" si="32"/>
        <v>0</v>
      </c>
    </row>
    <row r="186" spans="1:107" x14ac:dyDescent="0.2">
      <c r="A186">
        <f>ROW(Source!A129)</f>
        <v>129</v>
      </c>
      <c r="B186">
        <v>50333811</v>
      </c>
      <c r="C186">
        <v>50359044</v>
      </c>
      <c r="D186">
        <v>45813321</v>
      </c>
      <c r="E186">
        <v>1</v>
      </c>
      <c r="F186">
        <v>1</v>
      </c>
      <c r="G186">
        <v>1</v>
      </c>
      <c r="H186">
        <v>2</v>
      </c>
      <c r="I186" t="s">
        <v>454</v>
      </c>
      <c r="J186" t="s">
        <v>455</v>
      </c>
      <c r="K186" t="s">
        <v>456</v>
      </c>
      <c r="L186">
        <v>45811227</v>
      </c>
      <c r="N186">
        <v>1013</v>
      </c>
      <c r="O186" t="s">
        <v>453</v>
      </c>
      <c r="P186" t="s">
        <v>453</v>
      </c>
      <c r="Q186">
        <v>1</v>
      </c>
      <c r="W186">
        <v>0</v>
      </c>
      <c r="X186">
        <v>771999048</v>
      </c>
      <c r="Y186">
        <v>0.1</v>
      </c>
      <c r="AA186">
        <v>0</v>
      </c>
      <c r="AB186">
        <v>86.55</v>
      </c>
      <c r="AC186">
        <v>0</v>
      </c>
      <c r="AD186">
        <v>0</v>
      </c>
      <c r="AE186">
        <v>0</v>
      </c>
      <c r="AF186">
        <v>86.55</v>
      </c>
      <c r="AG186">
        <v>0</v>
      </c>
      <c r="AH186">
        <v>0</v>
      </c>
      <c r="AI186">
        <v>1</v>
      </c>
      <c r="AJ186">
        <v>1</v>
      </c>
      <c r="AK186">
        <v>1</v>
      </c>
      <c r="AL186">
        <v>1</v>
      </c>
      <c r="AN186">
        <v>0</v>
      </c>
      <c r="AO186">
        <v>1</v>
      </c>
      <c r="AP186">
        <v>1</v>
      </c>
      <c r="AQ186">
        <v>0</v>
      </c>
      <c r="AR186">
        <v>0</v>
      </c>
      <c r="AS186" t="s">
        <v>3</v>
      </c>
      <c r="AT186">
        <v>0.1</v>
      </c>
      <c r="AU186" t="s">
        <v>3</v>
      </c>
      <c r="AV186">
        <v>0</v>
      </c>
      <c r="AW186">
        <v>2</v>
      </c>
      <c r="AX186">
        <v>50359047</v>
      </c>
      <c r="AY186">
        <v>1</v>
      </c>
      <c r="AZ186">
        <v>0</v>
      </c>
      <c r="BA186">
        <v>162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CX186">
        <f>Y186*Source!I129</f>
        <v>0.13</v>
      </c>
      <c r="CY186">
        <f>AB186</f>
        <v>86.55</v>
      </c>
      <c r="CZ186">
        <f>AF186</f>
        <v>86.55</v>
      </c>
      <c r="DA186">
        <f>AJ186</f>
        <v>1</v>
      </c>
      <c r="DB186">
        <f t="shared" si="31"/>
        <v>8.6999999999999993</v>
      </c>
      <c r="DC186">
        <f t="shared" si="32"/>
        <v>0</v>
      </c>
    </row>
    <row r="187" spans="1:107" x14ac:dyDescent="0.2">
      <c r="A187">
        <f>ROW(Source!A129)</f>
        <v>129</v>
      </c>
      <c r="B187">
        <v>50333811</v>
      </c>
      <c r="C187">
        <v>50359044</v>
      </c>
      <c r="D187">
        <v>45816006</v>
      </c>
      <c r="E187">
        <v>1</v>
      </c>
      <c r="F187">
        <v>1</v>
      </c>
      <c r="G187">
        <v>1</v>
      </c>
      <c r="H187">
        <v>3</v>
      </c>
      <c r="I187" t="s">
        <v>636</v>
      </c>
      <c r="J187" t="s">
        <v>637</v>
      </c>
      <c r="K187" t="s">
        <v>638</v>
      </c>
      <c r="L187">
        <v>1348</v>
      </c>
      <c r="N187">
        <v>1009</v>
      </c>
      <c r="O187" t="s">
        <v>240</v>
      </c>
      <c r="P187" t="s">
        <v>240</v>
      </c>
      <c r="Q187">
        <v>1000</v>
      </c>
      <c r="W187">
        <v>0</v>
      </c>
      <c r="X187">
        <v>-2027110039</v>
      </c>
      <c r="Y187">
        <v>1.2E-4</v>
      </c>
      <c r="AA187">
        <v>10324.77</v>
      </c>
      <c r="AB187">
        <v>0</v>
      </c>
      <c r="AC187">
        <v>0</v>
      </c>
      <c r="AD187">
        <v>0</v>
      </c>
      <c r="AE187">
        <v>10324.77</v>
      </c>
      <c r="AF187">
        <v>0</v>
      </c>
      <c r="AG187">
        <v>0</v>
      </c>
      <c r="AH187">
        <v>0</v>
      </c>
      <c r="AI187">
        <v>1</v>
      </c>
      <c r="AJ187">
        <v>1</v>
      </c>
      <c r="AK187">
        <v>1</v>
      </c>
      <c r="AL187">
        <v>1</v>
      </c>
      <c r="AN187">
        <v>0</v>
      </c>
      <c r="AO187">
        <v>1</v>
      </c>
      <c r="AP187">
        <v>0</v>
      </c>
      <c r="AQ187">
        <v>0</v>
      </c>
      <c r="AR187">
        <v>0</v>
      </c>
      <c r="AS187" t="s">
        <v>3</v>
      </c>
      <c r="AT187">
        <v>1.2E-4</v>
      </c>
      <c r="AU187" t="s">
        <v>3</v>
      </c>
      <c r="AV187">
        <v>0</v>
      </c>
      <c r="AW187">
        <v>2</v>
      </c>
      <c r="AX187">
        <v>50359048</v>
      </c>
      <c r="AY187">
        <v>1</v>
      </c>
      <c r="AZ187">
        <v>0</v>
      </c>
      <c r="BA187">
        <v>163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CX187">
        <f>Y187*Source!I129</f>
        <v>1.56E-4</v>
      </c>
      <c r="CY187">
        <f>AA187</f>
        <v>10324.77</v>
      </c>
      <c r="CZ187">
        <f>AE187</f>
        <v>10324.77</v>
      </c>
      <c r="DA187">
        <f>AI187</f>
        <v>1</v>
      </c>
      <c r="DB187">
        <f t="shared" si="31"/>
        <v>1.2</v>
      </c>
      <c r="DC187">
        <f t="shared" si="32"/>
        <v>0</v>
      </c>
    </row>
    <row r="188" spans="1:107" x14ac:dyDescent="0.2">
      <c r="A188">
        <f>ROW(Source!A129)</f>
        <v>129</v>
      </c>
      <c r="B188">
        <v>50333811</v>
      </c>
      <c r="C188">
        <v>50359044</v>
      </c>
      <c r="D188">
        <v>45816120</v>
      </c>
      <c r="E188">
        <v>1</v>
      </c>
      <c r="F188">
        <v>1</v>
      </c>
      <c r="G188">
        <v>1</v>
      </c>
      <c r="H188">
        <v>3</v>
      </c>
      <c r="I188" t="s">
        <v>372</v>
      </c>
      <c r="J188" t="s">
        <v>374</v>
      </c>
      <c r="K188" t="s">
        <v>373</v>
      </c>
      <c r="L188">
        <v>1348</v>
      </c>
      <c r="N188">
        <v>1009</v>
      </c>
      <c r="O188" t="s">
        <v>240</v>
      </c>
      <c r="P188" t="s">
        <v>240</v>
      </c>
      <c r="Q188">
        <v>1000</v>
      </c>
      <c r="W188">
        <v>0</v>
      </c>
      <c r="X188">
        <v>1128874081</v>
      </c>
      <c r="Y188">
        <v>2.369E-3</v>
      </c>
      <c r="AA188">
        <v>4845.96</v>
      </c>
      <c r="AB188">
        <v>0</v>
      </c>
      <c r="AC188">
        <v>0</v>
      </c>
      <c r="AD188">
        <v>0</v>
      </c>
      <c r="AE188">
        <v>4845.96</v>
      </c>
      <c r="AF188">
        <v>0</v>
      </c>
      <c r="AG188">
        <v>0</v>
      </c>
      <c r="AH188">
        <v>0</v>
      </c>
      <c r="AI188">
        <v>1</v>
      </c>
      <c r="AJ188">
        <v>1</v>
      </c>
      <c r="AK188">
        <v>1</v>
      </c>
      <c r="AL188">
        <v>1</v>
      </c>
      <c r="AN188">
        <v>0</v>
      </c>
      <c r="AO188">
        <v>0</v>
      </c>
      <c r="AP188">
        <v>0</v>
      </c>
      <c r="AQ188">
        <v>0</v>
      </c>
      <c r="AR188">
        <v>0</v>
      </c>
      <c r="AS188" t="s">
        <v>3</v>
      </c>
      <c r="AT188">
        <v>2.369E-3</v>
      </c>
      <c r="AU188" t="s">
        <v>3</v>
      </c>
      <c r="AV188">
        <v>0</v>
      </c>
      <c r="AW188">
        <v>1</v>
      </c>
      <c r="AX188">
        <v>-1</v>
      </c>
      <c r="AY188">
        <v>0</v>
      </c>
      <c r="AZ188">
        <v>0</v>
      </c>
      <c r="BA188" t="s">
        <v>3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CX188">
        <f>Y188*Source!I129</f>
        <v>3.0797000000000003E-3</v>
      </c>
      <c r="CY188">
        <f>AA188</f>
        <v>4845.96</v>
      </c>
      <c r="CZ188">
        <f>AE188</f>
        <v>4845.96</v>
      </c>
      <c r="DA188">
        <f>AI188</f>
        <v>1</v>
      </c>
      <c r="DB188">
        <f t="shared" si="31"/>
        <v>11.5</v>
      </c>
      <c r="DC188">
        <f t="shared" si="32"/>
        <v>0</v>
      </c>
    </row>
    <row r="189" spans="1:107" x14ac:dyDescent="0.2">
      <c r="A189">
        <f>ROW(Source!A129)</f>
        <v>129</v>
      </c>
      <c r="B189">
        <v>50333811</v>
      </c>
      <c r="C189">
        <v>50359044</v>
      </c>
      <c r="D189">
        <v>45817383</v>
      </c>
      <c r="E189">
        <v>1</v>
      </c>
      <c r="F189">
        <v>1</v>
      </c>
      <c r="G189">
        <v>1</v>
      </c>
      <c r="H189">
        <v>3</v>
      </c>
      <c r="I189" t="s">
        <v>376</v>
      </c>
      <c r="J189" t="s">
        <v>378</v>
      </c>
      <c r="K189" t="s">
        <v>377</v>
      </c>
      <c r="L189">
        <v>1348</v>
      </c>
      <c r="N189">
        <v>1009</v>
      </c>
      <c r="O189" t="s">
        <v>240</v>
      </c>
      <c r="P189" t="s">
        <v>240</v>
      </c>
      <c r="Q189">
        <v>1000</v>
      </c>
      <c r="W189">
        <v>0</v>
      </c>
      <c r="X189">
        <v>876480902</v>
      </c>
      <c r="Y189">
        <v>7.7689999999999999E-3</v>
      </c>
      <c r="AA189">
        <v>5648.6</v>
      </c>
      <c r="AB189">
        <v>0</v>
      </c>
      <c r="AC189">
        <v>0</v>
      </c>
      <c r="AD189">
        <v>0</v>
      </c>
      <c r="AE189">
        <v>5648.6</v>
      </c>
      <c r="AF189">
        <v>0</v>
      </c>
      <c r="AG189">
        <v>0</v>
      </c>
      <c r="AH189">
        <v>0</v>
      </c>
      <c r="AI189">
        <v>1</v>
      </c>
      <c r="AJ189">
        <v>1</v>
      </c>
      <c r="AK189">
        <v>1</v>
      </c>
      <c r="AL189">
        <v>1</v>
      </c>
      <c r="AN189">
        <v>0</v>
      </c>
      <c r="AO189">
        <v>0</v>
      </c>
      <c r="AP189">
        <v>0</v>
      </c>
      <c r="AQ189">
        <v>0</v>
      </c>
      <c r="AR189">
        <v>0</v>
      </c>
      <c r="AS189" t="s">
        <v>3</v>
      </c>
      <c r="AT189">
        <v>7.7689999999999999E-3</v>
      </c>
      <c r="AU189" t="s">
        <v>3</v>
      </c>
      <c r="AV189">
        <v>0</v>
      </c>
      <c r="AW189">
        <v>1</v>
      </c>
      <c r="AX189">
        <v>-1</v>
      </c>
      <c r="AY189">
        <v>0</v>
      </c>
      <c r="AZ189">
        <v>0</v>
      </c>
      <c r="BA189" t="s">
        <v>3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CX189">
        <f>Y189*Source!I129</f>
        <v>1.00997E-2</v>
      </c>
      <c r="CY189">
        <f>AA189</f>
        <v>5648.6</v>
      </c>
      <c r="CZ189">
        <f>AE189</f>
        <v>5648.6</v>
      </c>
      <c r="DA189">
        <f>AI189</f>
        <v>1</v>
      </c>
      <c r="DB189">
        <f t="shared" si="31"/>
        <v>43.9</v>
      </c>
      <c r="DC189">
        <f t="shared" si="32"/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50335033</v>
      </c>
      <c r="C1">
        <v>50335028</v>
      </c>
      <c r="D1">
        <v>45975106</v>
      </c>
      <c r="E1">
        <v>1</v>
      </c>
      <c r="F1">
        <v>1</v>
      </c>
      <c r="G1">
        <v>1</v>
      </c>
      <c r="H1">
        <v>1</v>
      </c>
      <c r="I1" t="s">
        <v>444</v>
      </c>
      <c r="J1" t="s">
        <v>3</v>
      </c>
      <c r="K1" t="s">
        <v>445</v>
      </c>
      <c r="L1">
        <v>1476</v>
      </c>
      <c r="N1">
        <v>1013</v>
      </c>
      <c r="O1" t="s">
        <v>446</v>
      </c>
      <c r="P1" t="s">
        <v>447</v>
      </c>
      <c r="Q1">
        <v>1</v>
      </c>
      <c r="X1">
        <v>0.81</v>
      </c>
      <c r="Y1">
        <v>0</v>
      </c>
      <c r="Z1">
        <v>0</v>
      </c>
      <c r="AA1">
        <v>0</v>
      </c>
      <c r="AB1">
        <v>7.38</v>
      </c>
      <c r="AC1">
        <v>0</v>
      </c>
      <c r="AD1">
        <v>1</v>
      </c>
      <c r="AE1">
        <v>1</v>
      </c>
      <c r="AF1" t="s">
        <v>3</v>
      </c>
      <c r="AG1">
        <v>0.81</v>
      </c>
      <c r="AH1">
        <v>2</v>
      </c>
      <c r="AI1">
        <v>50335029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50335034</v>
      </c>
      <c r="C2">
        <v>50335028</v>
      </c>
      <c r="D2">
        <v>121548</v>
      </c>
      <c r="E2">
        <v>1</v>
      </c>
      <c r="F2">
        <v>1</v>
      </c>
      <c r="G2">
        <v>1</v>
      </c>
      <c r="H2">
        <v>1</v>
      </c>
      <c r="I2" t="s">
        <v>26</v>
      </c>
      <c r="J2" t="s">
        <v>3</v>
      </c>
      <c r="K2" t="s">
        <v>448</v>
      </c>
      <c r="L2">
        <v>608254</v>
      </c>
      <c r="N2">
        <v>1013</v>
      </c>
      <c r="O2" t="s">
        <v>449</v>
      </c>
      <c r="P2" t="s">
        <v>449</v>
      </c>
      <c r="Q2">
        <v>1</v>
      </c>
      <c r="X2">
        <v>0.44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2</v>
      </c>
      <c r="AF2" t="s">
        <v>3</v>
      </c>
      <c r="AG2">
        <v>0.44</v>
      </c>
      <c r="AH2">
        <v>2</v>
      </c>
      <c r="AI2">
        <v>50335030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ROW(Source!A28)</f>
        <v>28</v>
      </c>
      <c r="B3">
        <v>50335035</v>
      </c>
      <c r="C3">
        <v>50335028</v>
      </c>
      <c r="D3">
        <v>45812380</v>
      </c>
      <c r="E3">
        <v>1</v>
      </c>
      <c r="F3">
        <v>1</v>
      </c>
      <c r="G3">
        <v>1</v>
      </c>
      <c r="H3">
        <v>2</v>
      </c>
      <c r="I3" t="s">
        <v>450</v>
      </c>
      <c r="J3" t="s">
        <v>451</v>
      </c>
      <c r="K3" t="s">
        <v>452</v>
      </c>
      <c r="L3">
        <v>45811227</v>
      </c>
      <c r="N3">
        <v>1013</v>
      </c>
      <c r="O3" t="s">
        <v>453</v>
      </c>
      <c r="P3" t="s">
        <v>453</v>
      </c>
      <c r="Q3">
        <v>1</v>
      </c>
      <c r="X3">
        <v>0.44</v>
      </c>
      <c r="Y3">
        <v>0</v>
      </c>
      <c r="Z3">
        <v>138.32</v>
      </c>
      <c r="AA3">
        <v>11.38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0.44</v>
      </c>
      <c r="AH3">
        <v>2</v>
      </c>
      <c r="AI3">
        <v>50335031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ROW(Source!A28)</f>
        <v>28</v>
      </c>
      <c r="B4">
        <v>50335036</v>
      </c>
      <c r="C4">
        <v>50335028</v>
      </c>
      <c r="D4">
        <v>45813321</v>
      </c>
      <c r="E4">
        <v>1</v>
      </c>
      <c r="F4">
        <v>1</v>
      </c>
      <c r="G4">
        <v>1</v>
      </c>
      <c r="H4">
        <v>2</v>
      </c>
      <c r="I4" t="s">
        <v>454</v>
      </c>
      <c r="J4" t="s">
        <v>455</v>
      </c>
      <c r="K4" t="s">
        <v>456</v>
      </c>
      <c r="L4">
        <v>45811227</v>
      </c>
      <c r="N4">
        <v>1013</v>
      </c>
      <c r="O4" t="s">
        <v>453</v>
      </c>
      <c r="P4" t="s">
        <v>453</v>
      </c>
      <c r="Q4">
        <v>1</v>
      </c>
      <c r="X4">
        <v>0.04</v>
      </c>
      <c r="Y4">
        <v>0</v>
      </c>
      <c r="Z4">
        <v>86.55</v>
      </c>
      <c r="AA4">
        <v>0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0.04</v>
      </c>
      <c r="AH4">
        <v>2</v>
      </c>
      <c r="AI4">
        <v>50335032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ROW(Source!A69)</f>
        <v>69</v>
      </c>
      <c r="B5">
        <v>50338485</v>
      </c>
      <c r="C5">
        <v>50338484</v>
      </c>
      <c r="D5">
        <v>45983681</v>
      </c>
      <c r="E5">
        <v>1</v>
      </c>
      <c r="F5">
        <v>1</v>
      </c>
      <c r="G5">
        <v>1</v>
      </c>
      <c r="H5">
        <v>1</v>
      </c>
      <c r="I5" t="s">
        <v>457</v>
      </c>
      <c r="J5" t="s">
        <v>3</v>
      </c>
      <c r="K5" t="s">
        <v>458</v>
      </c>
      <c r="L5">
        <v>1476</v>
      </c>
      <c r="N5">
        <v>1013</v>
      </c>
      <c r="O5" t="s">
        <v>446</v>
      </c>
      <c r="P5" t="s">
        <v>447</v>
      </c>
      <c r="Q5">
        <v>1</v>
      </c>
      <c r="X5">
        <v>34.9</v>
      </c>
      <c r="Y5">
        <v>0</v>
      </c>
      <c r="Z5">
        <v>0</v>
      </c>
      <c r="AA5">
        <v>0</v>
      </c>
      <c r="AB5">
        <v>7.47</v>
      </c>
      <c r="AC5">
        <v>0</v>
      </c>
      <c r="AD5">
        <v>1</v>
      </c>
      <c r="AE5">
        <v>1</v>
      </c>
      <c r="AF5" t="s">
        <v>3</v>
      </c>
      <c r="AG5">
        <v>34.9</v>
      </c>
      <c r="AH5">
        <v>2</v>
      </c>
      <c r="AI5">
        <v>50338485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ROW(Source!A69)</f>
        <v>69</v>
      </c>
      <c r="B6">
        <v>50338486</v>
      </c>
      <c r="C6">
        <v>50338484</v>
      </c>
      <c r="D6">
        <v>121548</v>
      </c>
      <c r="E6">
        <v>1</v>
      </c>
      <c r="F6">
        <v>1</v>
      </c>
      <c r="G6">
        <v>1</v>
      </c>
      <c r="H6">
        <v>1</v>
      </c>
      <c r="I6" t="s">
        <v>26</v>
      </c>
      <c r="J6" t="s">
        <v>3</v>
      </c>
      <c r="K6" t="s">
        <v>448</v>
      </c>
      <c r="L6">
        <v>608254</v>
      </c>
      <c r="N6">
        <v>1013</v>
      </c>
      <c r="O6" t="s">
        <v>449</v>
      </c>
      <c r="P6" t="s">
        <v>449</v>
      </c>
      <c r="Q6">
        <v>1</v>
      </c>
      <c r="X6">
        <v>5.6</v>
      </c>
      <c r="Y6">
        <v>0</v>
      </c>
      <c r="Z6">
        <v>0</v>
      </c>
      <c r="AA6">
        <v>0</v>
      </c>
      <c r="AB6">
        <v>0</v>
      </c>
      <c r="AC6">
        <v>0</v>
      </c>
      <c r="AD6">
        <v>1</v>
      </c>
      <c r="AE6">
        <v>2</v>
      </c>
      <c r="AF6" t="s">
        <v>3</v>
      </c>
      <c r="AG6">
        <v>5.6</v>
      </c>
      <c r="AH6">
        <v>2</v>
      </c>
      <c r="AI6">
        <v>50338486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ROW(Source!A69)</f>
        <v>69</v>
      </c>
      <c r="B7">
        <v>50338487</v>
      </c>
      <c r="C7">
        <v>50338484</v>
      </c>
      <c r="D7">
        <v>45811258</v>
      </c>
      <c r="E7">
        <v>1</v>
      </c>
      <c r="F7">
        <v>1</v>
      </c>
      <c r="G7">
        <v>1</v>
      </c>
      <c r="H7">
        <v>2</v>
      </c>
      <c r="I7" t="s">
        <v>459</v>
      </c>
      <c r="J7" t="s">
        <v>460</v>
      </c>
      <c r="K7" t="s">
        <v>461</v>
      </c>
      <c r="L7">
        <v>45811227</v>
      </c>
      <c r="N7">
        <v>1013</v>
      </c>
      <c r="O7" t="s">
        <v>453</v>
      </c>
      <c r="P7" t="s">
        <v>453</v>
      </c>
      <c r="Q7">
        <v>1</v>
      </c>
      <c r="X7">
        <v>2.36</v>
      </c>
      <c r="Y7">
        <v>0</v>
      </c>
      <c r="Z7">
        <v>74.37</v>
      </c>
      <c r="AA7">
        <v>13.26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2.36</v>
      </c>
      <c r="AH7">
        <v>2</v>
      </c>
      <c r="AI7">
        <v>50338487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ROW(Source!A69)</f>
        <v>69</v>
      </c>
      <c r="B8">
        <v>50338488</v>
      </c>
      <c r="C8">
        <v>50338484</v>
      </c>
      <c r="D8">
        <v>45811486</v>
      </c>
      <c r="E8">
        <v>1</v>
      </c>
      <c r="F8">
        <v>1</v>
      </c>
      <c r="G8">
        <v>1</v>
      </c>
      <c r="H8">
        <v>2</v>
      </c>
      <c r="I8" t="s">
        <v>462</v>
      </c>
      <c r="J8" t="s">
        <v>463</v>
      </c>
      <c r="K8" t="s">
        <v>464</v>
      </c>
      <c r="L8">
        <v>45811227</v>
      </c>
      <c r="N8">
        <v>1013</v>
      </c>
      <c r="O8" t="s">
        <v>453</v>
      </c>
      <c r="P8" t="s">
        <v>453</v>
      </c>
      <c r="Q8">
        <v>1</v>
      </c>
      <c r="X8">
        <v>3.24</v>
      </c>
      <c r="Y8">
        <v>0</v>
      </c>
      <c r="Z8">
        <v>83.54</v>
      </c>
      <c r="AA8">
        <v>9.8800000000000008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3.24</v>
      </c>
      <c r="AH8">
        <v>2</v>
      </c>
      <c r="AI8">
        <v>50338488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ROW(Source!A69)</f>
        <v>69</v>
      </c>
      <c r="B9">
        <v>50338489</v>
      </c>
      <c r="C9">
        <v>50338484</v>
      </c>
      <c r="D9">
        <v>45813321</v>
      </c>
      <c r="E9">
        <v>1</v>
      </c>
      <c r="F9">
        <v>1</v>
      </c>
      <c r="G9">
        <v>1</v>
      </c>
      <c r="H9">
        <v>2</v>
      </c>
      <c r="I9" t="s">
        <v>454</v>
      </c>
      <c r="J9" t="s">
        <v>455</v>
      </c>
      <c r="K9" t="s">
        <v>456</v>
      </c>
      <c r="L9">
        <v>45811227</v>
      </c>
      <c r="N9">
        <v>1013</v>
      </c>
      <c r="O9" t="s">
        <v>453</v>
      </c>
      <c r="P9" t="s">
        <v>453</v>
      </c>
      <c r="Q9">
        <v>1</v>
      </c>
      <c r="X9">
        <v>1.75</v>
      </c>
      <c r="Y9">
        <v>0</v>
      </c>
      <c r="Z9">
        <v>86.55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1.75</v>
      </c>
      <c r="AH9">
        <v>2</v>
      </c>
      <c r="AI9">
        <v>50338489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ROW(Source!A69)</f>
        <v>69</v>
      </c>
      <c r="B10">
        <v>50338490</v>
      </c>
      <c r="C10">
        <v>50338484</v>
      </c>
      <c r="D10">
        <v>45816347</v>
      </c>
      <c r="E10">
        <v>1</v>
      </c>
      <c r="F10">
        <v>1</v>
      </c>
      <c r="G10">
        <v>1</v>
      </c>
      <c r="H10">
        <v>3</v>
      </c>
      <c r="I10" t="s">
        <v>465</v>
      </c>
      <c r="J10" t="s">
        <v>466</v>
      </c>
      <c r="K10" t="s">
        <v>467</v>
      </c>
      <c r="L10">
        <v>1348</v>
      </c>
      <c r="N10">
        <v>1009</v>
      </c>
      <c r="O10" t="s">
        <v>240</v>
      </c>
      <c r="P10" t="s">
        <v>240</v>
      </c>
      <c r="Q10">
        <v>1000</v>
      </c>
      <c r="X10">
        <v>2.0000000000000002E-5</v>
      </c>
      <c r="Y10">
        <v>5594.91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2.0000000000000002E-5</v>
      </c>
      <c r="AH10">
        <v>2</v>
      </c>
      <c r="AI10">
        <v>50338490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ROW(Source!A69)</f>
        <v>69</v>
      </c>
      <c r="B11">
        <v>50338491</v>
      </c>
      <c r="C11">
        <v>50338484</v>
      </c>
      <c r="D11">
        <v>45816364</v>
      </c>
      <c r="E11">
        <v>1</v>
      </c>
      <c r="F11">
        <v>1</v>
      </c>
      <c r="G11">
        <v>1</v>
      </c>
      <c r="H11">
        <v>3</v>
      </c>
      <c r="I11" t="s">
        <v>468</v>
      </c>
      <c r="J11" t="s">
        <v>469</v>
      </c>
      <c r="K11" t="s">
        <v>470</v>
      </c>
      <c r="L11">
        <v>1346</v>
      </c>
      <c r="N11">
        <v>1009</v>
      </c>
      <c r="O11" t="s">
        <v>471</v>
      </c>
      <c r="P11" t="s">
        <v>471</v>
      </c>
      <c r="Q11">
        <v>1</v>
      </c>
      <c r="X11">
        <v>0.02</v>
      </c>
      <c r="Y11">
        <v>1.69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0.02</v>
      </c>
      <c r="AH11">
        <v>2</v>
      </c>
      <c r="AI11">
        <v>50338491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ROW(Source!A69)</f>
        <v>69</v>
      </c>
      <c r="B12">
        <v>50338492</v>
      </c>
      <c r="C12">
        <v>50338484</v>
      </c>
      <c r="D12">
        <v>45817071</v>
      </c>
      <c r="E12">
        <v>1</v>
      </c>
      <c r="F12">
        <v>1</v>
      </c>
      <c r="G12">
        <v>1</v>
      </c>
      <c r="H12">
        <v>3</v>
      </c>
      <c r="I12" t="s">
        <v>472</v>
      </c>
      <c r="J12" t="s">
        <v>473</v>
      </c>
      <c r="K12" t="s">
        <v>474</v>
      </c>
      <c r="L12">
        <v>1346</v>
      </c>
      <c r="N12">
        <v>1009</v>
      </c>
      <c r="O12" t="s">
        <v>471</v>
      </c>
      <c r="P12" t="s">
        <v>471</v>
      </c>
      <c r="Q12">
        <v>1</v>
      </c>
      <c r="X12">
        <v>0.1</v>
      </c>
      <c r="Y12">
        <v>13.33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0.1</v>
      </c>
      <c r="AH12">
        <v>2</v>
      </c>
      <c r="AI12">
        <v>50338492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ROW(Source!A69)</f>
        <v>69</v>
      </c>
      <c r="B13">
        <v>50338493</v>
      </c>
      <c r="C13">
        <v>50338484</v>
      </c>
      <c r="D13">
        <v>45871588</v>
      </c>
      <c r="E13">
        <v>1</v>
      </c>
      <c r="F13">
        <v>1</v>
      </c>
      <c r="G13">
        <v>1</v>
      </c>
      <c r="H13">
        <v>3</v>
      </c>
      <c r="I13" t="s">
        <v>639</v>
      </c>
      <c r="J13" t="s">
        <v>640</v>
      </c>
      <c r="K13" t="s">
        <v>641</v>
      </c>
      <c r="L13">
        <v>1348</v>
      </c>
      <c r="N13">
        <v>1009</v>
      </c>
      <c r="O13" t="s">
        <v>240</v>
      </c>
      <c r="P13" t="s">
        <v>240</v>
      </c>
      <c r="Q13">
        <v>1000</v>
      </c>
      <c r="X13">
        <v>0</v>
      </c>
      <c r="Y13">
        <v>0</v>
      </c>
      <c r="Z13">
        <v>0</v>
      </c>
      <c r="AA13">
        <v>0</v>
      </c>
      <c r="AB13">
        <v>0</v>
      </c>
      <c r="AC13">
        <v>1</v>
      </c>
      <c r="AD13">
        <v>0</v>
      </c>
      <c r="AE13">
        <v>0</v>
      </c>
      <c r="AF13" t="s">
        <v>3</v>
      </c>
      <c r="AG13">
        <v>0</v>
      </c>
      <c r="AH13">
        <v>3</v>
      </c>
      <c r="AI13">
        <v>-1</v>
      </c>
      <c r="AJ13" t="s">
        <v>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ROW(Source!A69)</f>
        <v>69</v>
      </c>
      <c r="B14">
        <v>50338494</v>
      </c>
      <c r="C14">
        <v>50338484</v>
      </c>
      <c r="D14">
        <v>45879207</v>
      </c>
      <c r="E14">
        <v>1</v>
      </c>
      <c r="F14">
        <v>1</v>
      </c>
      <c r="G14">
        <v>1</v>
      </c>
      <c r="H14">
        <v>3</v>
      </c>
      <c r="I14" t="s">
        <v>133</v>
      </c>
      <c r="J14" t="s">
        <v>135</v>
      </c>
      <c r="K14" t="s">
        <v>134</v>
      </c>
      <c r="L14">
        <v>1354</v>
      </c>
      <c r="N14">
        <v>1010</v>
      </c>
      <c r="O14" t="s">
        <v>119</v>
      </c>
      <c r="P14" t="s">
        <v>119</v>
      </c>
      <c r="Q14">
        <v>1</v>
      </c>
      <c r="X14">
        <v>6</v>
      </c>
      <c r="Y14">
        <v>49.86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6</v>
      </c>
      <c r="AH14">
        <v>2</v>
      </c>
      <c r="AI14">
        <v>50338494</v>
      </c>
      <c r="AJ14">
        <v>17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ROW(Source!A69)</f>
        <v>69</v>
      </c>
      <c r="B15">
        <v>50338495</v>
      </c>
      <c r="C15">
        <v>50338484</v>
      </c>
      <c r="D15">
        <v>45879492</v>
      </c>
      <c r="E15">
        <v>1</v>
      </c>
      <c r="F15">
        <v>1</v>
      </c>
      <c r="G15">
        <v>1</v>
      </c>
      <c r="H15">
        <v>3</v>
      </c>
      <c r="I15" t="s">
        <v>137</v>
      </c>
      <c r="J15" t="s">
        <v>139</v>
      </c>
      <c r="K15" t="s">
        <v>138</v>
      </c>
      <c r="L15">
        <v>1354</v>
      </c>
      <c r="N15">
        <v>1010</v>
      </c>
      <c r="O15" t="s">
        <v>119</v>
      </c>
      <c r="P15" t="s">
        <v>119</v>
      </c>
      <c r="Q15">
        <v>1</v>
      </c>
      <c r="X15">
        <v>2.1</v>
      </c>
      <c r="Y15">
        <v>81.61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2.1</v>
      </c>
      <c r="AH15">
        <v>2</v>
      </c>
      <c r="AI15">
        <v>50338495</v>
      </c>
      <c r="AJ15">
        <v>18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ROW(Source!A76)</f>
        <v>76</v>
      </c>
      <c r="B16">
        <v>50356244</v>
      </c>
      <c r="C16">
        <v>50336746</v>
      </c>
      <c r="D16">
        <v>45975178</v>
      </c>
      <c r="E16">
        <v>1</v>
      </c>
      <c r="F16">
        <v>1</v>
      </c>
      <c r="G16">
        <v>1</v>
      </c>
      <c r="H16">
        <v>1</v>
      </c>
      <c r="I16" t="s">
        <v>475</v>
      </c>
      <c r="J16" t="s">
        <v>3</v>
      </c>
      <c r="K16" t="s">
        <v>476</v>
      </c>
      <c r="L16">
        <v>1476</v>
      </c>
      <c r="N16">
        <v>1013</v>
      </c>
      <c r="O16" t="s">
        <v>446</v>
      </c>
      <c r="P16" t="s">
        <v>447</v>
      </c>
      <c r="Q16">
        <v>1</v>
      </c>
      <c r="X16">
        <v>12.86</v>
      </c>
      <c r="Y16">
        <v>0</v>
      </c>
      <c r="Z16">
        <v>0</v>
      </c>
      <c r="AA16">
        <v>0</v>
      </c>
      <c r="AB16">
        <v>6.35</v>
      </c>
      <c r="AC16">
        <v>0</v>
      </c>
      <c r="AD16">
        <v>1</v>
      </c>
      <c r="AE16">
        <v>1</v>
      </c>
      <c r="AF16" t="s">
        <v>3</v>
      </c>
      <c r="AG16">
        <v>12.86</v>
      </c>
      <c r="AH16">
        <v>2</v>
      </c>
      <c r="AI16">
        <v>50356244</v>
      </c>
      <c r="AJ16">
        <v>19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ROW(Source!A76)</f>
        <v>76</v>
      </c>
      <c r="B17">
        <v>50356245</v>
      </c>
      <c r="C17">
        <v>50336746</v>
      </c>
      <c r="D17">
        <v>121548</v>
      </c>
      <c r="E17">
        <v>1</v>
      </c>
      <c r="F17">
        <v>1</v>
      </c>
      <c r="G17">
        <v>1</v>
      </c>
      <c r="H17">
        <v>1</v>
      </c>
      <c r="I17" t="s">
        <v>26</v>
      </c>
      <c r="J17" t="s">
        <v>3</v>
      </c>
      <c r="K17" t="s">
        <v>448</v>
      </c>
      <c r="L17">
        <v>608254</v>
      </c>
      <c r="N17">
        <v>1013</v>
      </c>
      <c r="O17" t="s">
        <v>449</v>
      </c>
      <c r="P17" t="s">
        <v>449</v>
      </c>
      <c r="Q17">
        <v>1</v>
      </c>
      <c r="X17">
        <v>58.76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2</v>
      </c>
      <c r="AF17" t="s">
        <v>3</v>
      </c>
      <c r="AG17">
        <v>58.76</v>
      </c>
      <c r="AH17">
        <v>2</v>
      </c>
      <c r="AI17">
        <v>50356245</v>
      </c>
      <c r="AJ17">
        <v>20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ROW(Source!A76)</f>
        <v>76</v>
      </c>
      <c r="B18">
        <v>50356246</v>
      </c>
      <c r="C18">
        <v>50336746</v>
      </c>
      <c r="D18">
        <v>45811662</v>
      </c>
      <c r="E18">
        <v>1</v>
      </c>
      <c r="F18">
        <v>1</v>
      </c>
      <c r="G18">
        <v>1</v>
      </c>
      <c r="H18">
        <v>2</v>
      </c>
      <c r="I18" t="s">
        <v>477</v>
      </c>
      <c r="J18" t="s">
        <v>478</v>
      </c>
      <c r="K18" t="s">
        <v>479</v>
      </c>
      <c r="L18">
        <v>45811227</v>
      </c>
      <c r="N18">
        <v>1013</v>
      </c>
      <c r="O18" t="s">
        <v>453</v>
      </c>
      <c r="P18" t="s">
        <v>453</v>
      </c>
      <c r="Q18">
        <v>1</v>
      </c>
      <c r="X18">
        <v>58.76</v>
      </c>
      <c r="Y18">
        <v>0</v>
      </c>
      <c r="Z18">
        <v>69.790000000000006</v>
      </c>
      <c r="AA18">
        <v>11.38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58.76</v>
      </c>
      <c r="AH18">
        <v>2</v>
      </c>
      <c r="AI18">
        <v>50356246</v>
      </c>
      <c r="AJ18">
        <v>21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ROW(Source!A77)</f>
        <v>77</v>
      </c>
      <c r="B19">
        <v>50338156</v>
      </c>
      <c r="C19">
        <v>50338155</v>
      </c>
      <c r="D19">
        <v>121548</v>
      </c>
      <c r="E19">
        <v>1</v>
      </c>
      <c r="F19">
        <v>1</v>
      </c>
      <c r="G19">
        <v>1</v>
      </c>
      <c r="H19">
        <v>1</v>
      </c>
      <c r="I19" t="s">
        <v>26</v>
      </c>
      <c r="J19" t="s">
        <v>3</v>
      </c>
      <c r="K19" t="s">
        <v>448</v>
      </c>
      <c r="L19">
        <v>608254</v>
      </c>
      <c r="N19">
        <v>1013</v>
      </c>
      <c r="O19" t="s">
        <v>449</v>
      </c>
      <c r="P19" t="s">
        <v>449</v>
      </c>
      <c r="Q19">
        <v>1</v>
      </c>
      <c r="X19">
        <v>7.6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2</v>
      </c>
      <c r="AF19" t="s">
        <v>3</v>
      </c>
      <c r="AG19">
        <v>7.6</v>
      </c>
      <c r="AH19">
        <v>2</v>
      </c>
      <c r="AI19">
        <v>50338156</v>
      </c>
      <c r="AJ19">
        <v>22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ROW(Source!A77)</f>
        <v>77</v>
      </c>
      <c r="B20">
        <v>50338157</v>
      </c>
      <c r="C20">
        <v>50338155</v>
      </c>
      <c r="D20">
        <v>45811708</v>
      </c>
      <c r="E20">
        <v>1</v>
      </c>
      <c r="F20">
        <v>1</v>
      </c>
      <c r="G20">
        <v>1</v>
      </c>
      <c r="H20">
        <v>2</v>
      </c>
      <c r="I20" t="s">
        <v>480</v>
      </c>
      <c r="J20" t="s">
        <v>481</v>
      </c>
      <c r="K20" t="s">
        <v>482</v>
      </c>
      <c r="L20">
        <v>45811227</v>
      </c>
      <c r="N20">
        <v>1013</v>
      </c>
      <c r="O20" t="s">
        <v>453</v>
      </c>
      <c r="P20" t="s">
        <v>453</v>
      </c>
      <c r="Q20">
        <v>1</v>
      </c>
      <c r="X20">
        <v>7.6</v>
      </c>
      <c r="Y20">
        <v>0</v>
      </c>
      <c r="Z20">
        <v>61.15</v>
      </c>
      <c r="AA20">
        <v>11.38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7.6</v>
      </c>
      <c r="AH20">
        <v>2</v>
      </c>
      <c r="AI20">
        <v>50338157</v>
      </c>
      <c r="AJ20">
        <v>23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ROW(Source!A78)</f>
        <v>78</v>
      </c>
      <c r="B21">
        <v>50338186</v>
      </c>
      <c r="C21">
        <v>50338158</v>
      </c>
      <c r="D21">
        <v>45968655</v>
      </c>
      <c r="E21">
        <v>1</v>
      </c>
      <c r="F21">
        <v>1</v>
      </c>
      <c r="G21">
        <v>1</v>
      </c>
      <c r="H21">
        <v>1</v>
      </c>
      <c r="I21" t="s">
        <v>483</v>
      </c>
      <c r="J21" t="s">
        <v>3</v>
      </c>
      <c r="K21" t="s">
        <v>484</v>
      </c>
      <c r="L21">
        <v>1476</v>
      </c>
      <c r="N21">
        <v>1013</v>
      </c>
      <c r="O21" t="s">
        <v>446</v>
      </c>
      <c r="P21" t="s">
        <v>447</v>
      </c>
      <c r="Q21">
        <v>1</v>
      </c>
      <c r="X21">
        <v>12.53</v>
      </c>
      <c r="Y21">
        <v>0</v>
      </c>
      <c r="Z21">
        <v>0</v>
      </c>
      <c r="AA21">
        <v>0</v>
      </c>
      <c r="AB21">
        <v>6.94</v>
      </c>
      <c r="AC21">
        <v>0</v>
      </c>
      <c r="AD21">
        <v>1</v>
      </c>
      <c r="AE21">
        <v>1</v>
      </c>
      <c r="AF21" t="s">
        <v>3</v>
      </c>
      <c r="AG21">
        <v>12.53</v>
      </c>
      <c r="AH21">
        <v>2</v>
      </c>
      <c r="AI21">
        <v>50338186</v>
      </c>
      <c r="AJ21">
        <v>24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ROW(Source!A78)</f>
        <v>78</v>
      </c>
      <c r="B22">
        <v>50338187</v>
      </c>
      <c r="C22">
        <v>50338158</v>
      </c>
      <c r="D22">
        <v>121548</v>
      </c>
      <c r="E22">
        <v>1</v>
      </c>
      <c r="F22">
        <v>1</v>
      </c>
      <c r="G22">
        <v>1</v>
      </c>
      <c r="H22">
        <v>1</v>
      </c>
      <c r="I22" t="s">
        <v>26</v>
      </c>
      <c r="J22" t="s">
        <v>3</v>
      </c>
      <c r="K22" t="s">
        <v>448</v>
      </c>
      <c r="L22">
        <v>608254</v>
      </c>
      <c r="N22">
        <v>1013</v>
      </c>
      <c r="O22" t="s">
        <v>449</v>
      </c>
      <c r="P22" t="s">
        <v>449</v>
      </c>
      <c r="Q22">
        <v>1</v>
      </c>
      <c r="X22">
        <v>3.04</v>
      </c>
      <c r="Y22">
        <v>0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2</v>
      </c>
      <c r="AF22" t="s">
        <v>3</v>
      </c>
      <c r="AG22">
        <v>3.04</v>
      </c>
      <c r="AH22">
        <v>2</v>
      </c>
      <c r="AI22">
        <v>50338187</v>
      </c>
      <c r="AJ22">
        <v>25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ROW(Source!A78)</f>
        <v>78</v>
      </c>
      <c r="B23">
        <v>50338188</v>
      </c>
      <c r="C23">
        <v>50338158</v>
      </c>
      <c r="D23">
        <v>45811598</v>
      </c>
      <c r="E23">
        <v>1</v>
      </c>
      <c r="F23">
        <v>1</v>
      </c>
      <c r="G23">
        <v>1</v>
      </c>
      <c r="H23">
        <v>2</v>
      </c>
      <c r="I23" t="s">
        <v>485</v>
      </c>
      <c r="J23" t="s">
        <v>486</v>
      </c>
      <c r="K23" t="s">
        <v>487</v>
      </c>
      <c r="L23">
        <v>45811227</v>
      </c>
      <c r="N23">
        <v>1013</v>
      </c>
      <c r="O23" t="s">
        <v>453</v>
      </c>
      <c r="P23" t="s">
        <v>453</v>
      </c>
      <c r="Q23">
        <v>1</v>
      </c>
      <c r="X23">
        <v>3.04</v>
      </c>
      <c r="Y23">
        <v>0</v>
      </c>
      <c r="Z23">
        <v>89.82</v>
      </c>
      <c r="AA23">
        <v>9.8800000000000008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3.04</v>
      </c>
      <c r="AH23">
        <v>2</v>
      </c>
      <c r="AI23">
        <v>50338188</v>
      </c>
      <c r="AJ23">
        <v>26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ROW(Source!A78)</f>
        <v>78</v>
      </c>
      <c r="B24">
        <v>50338189</v>
      </c>
      <c r="C24">
        <v>50338158</v>
      </c>
      <c r="D24">
        <v>45813024</v>
      </c>
      <c r="E24">
        <v>1</v>
      </c>
      <c r="F24">
        <v>1</v>
      </c>
      <c r="G24">
        <v>1</v>
      </c>
      <c r="H24">
        <v>2</v>
      </c>
      <c r="I24" t="s">
        <v>488</v>
      </c>
      <c r="J24" t="s">
        <v>489</v>
      </c>
      <c r="K24" t="s">
        <v>490</v>
      </c>
      <c r="L24">
        <v>45811227</v>
      </c>
      <c r="N24">
        <v>1013</v>
      </c>
      <c r="O24" t="s">
        <v>453</v>
      </c>
      <c r="P24" t="s">
        <v>453</v>
      </c>
      <c r="Q24">
        <v>1</v>
      </c>
      <c r="X24">
        <v>12.18</v>
      </c>
      <c r="Y24">
        <v>0</v>
      </c>
      <c r="Z24">
        <v>0.55000000000000004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12.18</v>
      </c>
      <c r="AH24">
        <v>2</v>
      </c>
      <c r="AI24">
        <v>50338189</v>
      </c>
      <c r="AJ24">
        <v>27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ROW(Source!A79)</f>
        <v>79</v>
      </c>
      <c r="B25">
        <v>50336761</v>
      </c>
      <c r="C25">
        <v>50336757</v>
      </c>
      <c r="D25">
        <v>45967552</v>
      </c>
      <c r="E25">
        <v>1</v>
      </c>
      <c r="F25">
        <v>1</v>
      </c>
      <c r="G25">
        <v>1</v>
      </c>
      <c r="H25">
        <v>1</v>
      </c>
      <c r="I25" t="s">
        <v>491</v>
      </c>
      <c r="J25" t="s">
        <v>3</v>
      </c>
      <c r="K25" t="s">
        <v>492</v>
      </c>
      <c r="L25">
        <v>1476</v>
      </c>
      <c r="N25">
        <v>1013</v>
      </c>
      <c r="O25" t="s">
        <v>446</v>
      </c>
      <c r="P25" t="s">
        <v>447</v>
      </c>
      <c r="Q25">
        <v>1</v>
      </c>
      <c r="X25">
        <v>5.3</v>
      </c>
      <c r="Y25">
        <v>0</v>
      </c>
      <c r="Z25">
        <v>0</v>
      </c>
      <c r="AA25">
        <v>0</v>
      </c>
      <c r="AB25">
        <v>7.83</v>
      </c>
      <c r="AC25">
        <v>0</v>
      </c>
      <c r="AD25">
        <v>1</v>
      </c>
      <c r="AE25">
        <v>1</v>
      </c>
      <c r="AF25" t="s">
        <v>3</v>
      </c>
      <c r="AG25">
        <v>5.3</v>
      </c>
      <c r="AH25">
        <v>2</v>
      </c>
      <c r="AI25">
        <v>50336758</v>
      </c>
      <c r="AJ25">
        <v>28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ROW(Source!A79)</f>
        <v>79</v>
      </c>
      <c r="B26">
        <v>50336762</v>
      </c>
      <c r="C26">
        <v>50336757</v>
      </c>
      <c r="D26">
        <v>45813321</v>
      </c>
      <c r="E26">
        <v>1</v>
      </c>
      <c r="F26">
        <v>1</v>
      </c>
      <c r="G26">
        <v>1</v>
      </c>
      <c r="H26">
        <v>2</v>
      </c>
      <c r="I26" t="s">
        <v>454</v>
      </c>
      <c r="J26" t="s">
        <v>455</v>
      </c>
      <c r="K26" t="s">
        <v>456</v>
      </c>
      <c r="L26">
        <v>45811227</v>
      </c>
      <c r="N26">
        <v>1013</v>
      </c>
      <c r="O26" t="s">
        <v>453</v>
      </c>
      <c r="P26" t="s">
        <v>453</v>
      </c>
      <c r="Q26">
        <v>1</v>
      </c>
      <c r="X26">
        <v>3.9</v>
      </c>
      <c r="Y26">
        <v>0</v>
      </c>
      <c r="Z26">
        <v>86.55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3.9</v>
      </c>
      <c r="AH26">
        <v>2</v>
      </c>
      <c r="AI26">
        <v>50336759</v>
      </c>
      <c r="AJ26">
        <v>29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ROW(Source!A79)</f>
        <v>79</v>
      </c>
      <c r="B27">
        <v>50336763</v>
      </c>
      <c r="C27">
        <v>50336757</v>
      </c>
      <c r="D27">
        <v>45967299</v>
      </c>
      <c r="E27">
        <v>1</v>
      </c>
      <c r="F27">
        <v>1</v>
      </c>
      <c r="G27">
        <v>1</v>
      </c>
      <c r="H27">
        <v>3</v>
      </c>
      <c r="I27" t="s">
        <v>493</v>
      </c>
      <c r="J27" t="s">
        <v>494</v>
      </c>
      <c r="K27" t="s">
        <v>495</v>
      </c>
      <c r="L27">
        <v>1344</v>
      </c>
      <c r="N27">
        <v>1008</v>
      </c>
      <c r="O27" t="s">
        <v>496</v>
      </c>
      <c r="P27" t="s">
        <v>496</v>
      </c>
      <c r="Q27">
        <v>1</v>
      </c>
      <c r="X27">
        <v>0.83</v>
      </c>
      <c r="Y27">
        <v>1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0.83</v>
      </c>
      <c r="AH27">
        <v>2</v>
      </c>
      <c r="AI27">
        <v>50336760</v>
      </c>
      <c r="AJ27">
        <v>30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ROW(Source!A81)</f>
        <v>81</v>
      </c>
      <c r="B28">
        <v>50358997</v>
      </c>
      <c r="C28">
        <v>50338193</v>
      </c>
      <c r="D28">
        <v>45976914</v>
      </c>
      <c r="E28">
        <v>1</v>
      </c>
      <c r="F28">
        <v>1</v>
      </c>
      <c r="G28">
        <v>1</v>
      </c>
      <c r="H28">
        <v>1</v>
      </c>
      <c r="I28" t="s">
        <v>497</v>
      </c>
      <c r="J28" t="s">
        <v>3</v>
      </c>
      <c r="K28" t="s">
        <v>498</v>
      </c>
      <c r="L28">
        <v>1476</v>
      </c>
      <c r="N28">
        <v>1013</v>
      </c>
      <c r="O28" t="s">
        <v>446</v>
      </c>
      <c r="P28" t="s">
        <v>447</v>
      </c>
      <c r="Q28">
        <v>1</v>
      </c>
      <c r="X28">
        <v>133</v>
      </c>
      <c r="Y28">
        <v>0</v>
      </c>
      <c r="Z28">
        <v>0</v>
      </c>
      <c r="AA28">
        <v>0</v>
      </c>
      <c r="AB28">
        <v>6.88</v>
      </c>
      <c r="AC28">
        <v>0</v>
      </c>
      <c r="AD28">
        <v>1</v>
      </c>
      <c r="AE28">
        <v>1</v>
      </c>
      <c r="AF28" t="s">
        <v>3</v>
      </c>
      <c r="AG28">
        <v>133</v>
      </c>
      <c r="AH28">
        <v>2</v>
      </c>
      <c r="AI28">
        <v>50358997</v>
      </c>
      <c r="AJ28">
        <v>31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ROW(Source!A81)</f>
        <v>81</v>
      </c>
      <c r="B29">
        <v>50358998</v>
      </c>
      <c r="C29">
        <v>50338193</v>
      </c>
      <c r="D29">
        <v>45814263</v>
      </c>
      <c r="E29">
        <v>1</v>
      </c>
      <c r="F29">
        <v>1</v>
      </c>
      <c r="G29">
        <v>1</v>
      </c>
      <c r="H29">
        <v>3</v>
      </c>
      <c r="I29" t="s">
        <v>499</v>
      </c>
      <c r="J29" t="s">
        <v>500</v>
      </c>
      <c r="K29" t="s">
        <v>501</v>
      </c>
      <c r="L29">
        <v>1348</v>
      </c>
      <c r="N29">
        <v>1009</v>
      </c>
      <c r="O29" t="s">
        <v>240</v>
      </c>
      <c r="P29" t="s">
        <v>240</v>
      </c>
      <c r="Q29">
        <v>1000</v>
      </c>
      <c r="X29">
        <v>8.0000000000000004E-4</v>
      </c>
      <c r="Y29">
        <v>4754.4799999999996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8.0000000000000004E-4</v>
      </c>
      <c r="AH29">
        <v>2</v>
      </c>
      <c r="AI29">
        <v>50358998</v>
      </c>
      <c r="AJ29">
        <v>32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ROW(Source!A81)</f>
        <v>81</v>
      </c>
      <c r="B30">
        <v>50358999</v>
      </c>
      <c r="C30">
        <v>50338193</v>
      </c>
      <c r="D30">
        <v>45823172</v>
      </c>
      <c r="E30">
        <v>1</v>
      </c>
      <c r="F30">
        <v>1</v>
      </c>
      <c r="G30">
        <v>1</v>
      </c>
      <c r="H30">
        <v>3</v>
      </c>
      <c r="I30" t="s">
        <v>502</v>
      </c>
      <c r="J30" t="s">
        <v>503</v>
      </c>
      <c r="K30" t="s">
        <v>504</v>
      </c>
      <c r="L30">
        <v>1339</v>
      </c>
      <c r="N30">
        <v>1007</v>
      </c>
      <c r="O30" t="s">
        <v>167</v>
      </c>
      <c r="P30" t="s">
        <v>167</v>
      </c>
      <c r="Q30">
        <v>1</v>
      </c>
      <c r="X30">
        <v>0.08</v>
      </c>
      <c r="Y30">
        <v>746.17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0.08</v>
      </c>
      <c r="AH30">
        <v>2</v>
      </c>
      <c r="AI30">
        <v>50358999</v>
      </c>
      <c r="AJ30">
        <v>33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ROW(Source!A81)</f>
        <v>81</v>
      </c>
      <c r="B31">
        <v>50359000</v>
      </c>
      <c r="C31">
        <v>50338193</v>
      </c>
      <c r="D31">
        <v>45873790</v>
      </c>
      <c r="E31">
        <v>1</v>
      </c>
      <c r="F31">
        <v>1</v>
      </c>
      <c r="G31">
        <v>1</v>
      </c>
      <c r="H31">
        <v>3</v>
      </c>
      <c r="I31" t="s">
        <v>177</v>
      </c>
      <c r="J31" t="s">
        <v>180</v>
      </c>
      <c r="K31" t="s">
        <v>178</v>
      </c>
      <c r="L31">
        <v>1301</v>
      </c>
      <c r="N31">
        <v>1003</v>
      </c>
      <c r="O31" t="s">
        <v>179</v>
      </c>
      <c r="P31" t="s">
        <v>179</v>
      </c>
      <c r="Q31">
        <v>1</v>
      </c>
      <c r="X31">
        <v>1000</v>
      </c>
      <c r="Y31">
        <v>29.2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1000</v>
      </c>
      <c r="AH31">
        <v>2</v>
      </c>
      <c r="AI31">
        <v>50359000</v>
      </c>
      <c r="AJ31">
        <v>34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ROW(Source!A84)</f>
        <v>84</v>
      </c>
      <c r="B32">
        <v>50338207</v>
      </c>
      <c r="C32">
        <v>50338203</v>
      </c>
      <c r="D32">
        <v>45967552</v>
      </c>
      <c r="E32">
        <v>1</v>
      </c>
      <c r="F32">
        <v>1</v>
      </c>
      <c r="G32">
        <v>1</v>
      </c>
      <c r="H32">
        <v>1</v>
      </c>
      <c r="I32" t="s">
        <v>491</v>
      </c>
      <c r="J32" t="s">
        <v>3</v>
      </c>
      <c r="K32" t="s">
        <v>492</v>
      </c>
      <c r="L32">
        <v>1476</v>
      </c>
      <c r="N32">
        <v>1013</v>
      </c>
      <c r="O32" t="s">
        <v>446</v>
      </c>
      <c r="P32" t="s">
        <v>447</v>
      </c>
      <c r="Q32">
        <v>1</v>
      </c>
      <c r="X32">
        <v>9.92</v>
      </c>
      <c r="Y32">
        <v>0</v>
      </c>
      <c r="Z32">
        <v>0</v>
      </c>
      <c r="AA32">
        <v>0</v>
      </c>
      <c r="AB32">
        <v>7.83</v>
      </c>
      <c r="AC32">
        <v>0</v>
      </c>
      <c r="AD32">
        <v>1</v>
      </c>
      <c r="AE32">
        <v>1</v>
      </c>
      <c r="AF32" t="s">
        <v>3</v>
      </c>
      <c r="AG32">
        <v>9.92</v>
      </c>
      <c r="AH32">
        <v>2</v>
      </c>
      <c r="AI32">
        <v>50338207</v>
      </c>
      <c r="AJ32">
        <v>36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ROW(Source!A84)</f>
        <v>84</v>
      </c>
      <c r="B33">
        <v>50338208</v>
      </c>
      <c r="C33">
        <v>50338203</v>
      </c>
      <c r="D33">
        <v>121548</v>
      </c>
      <c r="E33">
        <v>1</v>
      </c>
      <c r="F33">
        <v>1</v>
      </c>
      <c r="G33">
        <v>1</v>
      </c>
      <c r="H33">
        <v>1</v>
      </c>
      <c r="I33" t="s">
        <v>26</v>
      </c>
      <c r="J33" t="s">
        <v>3</v>
      </c>
      <c r="K33" t="s">
        <v>448</v>
      </c>
      <c r="L33">
        <v>608254</v>
      </c>
      <c r="N33">
        <v>1013</v>
      </c>
      <c r="O33" t="s">
        <v>449</v>
      </c>
      <c r="P33" t="s">
        <v>449</v>
      </c>
      <c r="Q33">
        <v>1</v>
      </c>
      <c r="X33">
        <v>0.2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2</v>
      </c>
      <c r="AF33" t="s">
        <v>3</v>
      </c>
      <c r="AG33">
        <v>0.2</v>
      </c>
      <c r="AH33">
        <v>2</v>
      </c>
      <c r="AI33">
        <v>50338208</v>
      </c>
      <c r="AJ33">
        <v>37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ROW(Source!A84)</f>
        <v>84</v>
      </c>
      <c r="B34">
        <v>50338209</v>
      </c>
      <c r="C34">
        <v>50338203</v>
      </c>
      <c r="D34">
        <v>45811342</v>
      </c>
      <c r="E34">
        <v>1</v>
      </c>
      <c r="F34">
        <v>1</v>
      </c>
      <c r="G34">
        <v>1</v>
      </c>
      <c r="H34">
        <v>2</v>
      </c>
      <c r="I34" t="s">
        <v>505</v>
      </c>
      <c r="J34" t="s">
        <v>506</v>
      </c>
      <c r="K34" t="s">
        <v>507</v>
      </c>
      <c r="L34">
        <v>45811227</v>
      </c>
      <c r="N34">
        <v>1013</v>
      </c>
      <c r="O34" t="s">
        <v>453</v>
      </c>
      <c r="P34" t="s">
        <v>453</v>
      </c>
      <c r="Q34">
        <v>1</v>
      </c>
      <c r="X34">
        <v>0.2</v>
      </c>
      <c r="Y34">
        <v>0</v>
      </c>
      <c r="Z34">
        <v>134.41</v>
      </c>
      <c r="AA34">
        <v>13.26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0.2</v>
      </c>
      <c r="AH34">
        <v>2</v>
      </c>
      <c r="AI34">
        <v>50338209</v>
      </c>
      <c r="AJ34">
        <v>38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ROW(Source!A84)</f>
        <v>84</v>
      </c>
      <c r="B35">
        <v>50338210</v>
      </c>
      <c r="C35">
        <v>50338203</v>
      </c>
      <c r="D35">
        <v>45811439</v>
      </c>
      <c r="E35">
        <v>1</v>
      </c>
      <c r="F35">
        <v>1</v>
      </c>
      <c r="G35">
        <v>1</v>
      </c>
      <c r="H35">
        <v>2</v>
      </c>
      <c r="I35" t="s">
        <v>508</v>
      </c>
      <c r="J35" t="s">
        <v>509</v>
      </c>
      <c r="K35" t="s">
        <v>510</v>
      </c>
      <c r="L35">
        <v>45811227</v>
      </c>
      <c r="N35">
        <v>1013</v>
      </c>
      <c r="O35" t="s">
        <v>453</v>
      </c>
      <c r="P35" t="s">
        <v>453</v>
      </c>
      <c r="Q35">
        <v>1</v>
      </c>
      <c r="X35">
        <v>2.4</v>
      </c>
      <c r="Y35">
        <v>0</v>
      </c>
      <c r="Z35">
        <v>2.37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2.4</v>
      </c>
      <c r="AH35">
        <v>2</v>
      </c>
      <c r="AI35">
        <v>50338210</v>
      </c>
      <c r="AJ35">
        <v>39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ROW(Source!A84)</f>
        <v>84</v>
      </c>
      <c r="B36">
        <v>50338211</v>
      </c>
      <c r="C36">
        <v>50338203</v>
      </c>
      <c r="D36">
        <v>45811451</v>
      </c>
      <c r="E36">
        <v>1</v>
      </c>
      <c r="F36">
        <v>1</v>
      </c>
      <c r="G36">
        <v>1</v>
      </c>
      <c r="H36">
        <v>2</v>
      </c>
      <c r="I36" t="s">
        <v>511</v>
      </c>
      <c r="J36" t="s">
        <v>512</v>
      </c>
      <c r="K36" t="s">
        <v>513</v>
      </c>
      <c r="L36">
        <v>45811227</v>
      </c>
      <c r="N36">
        <v>1013</v>
      </c>
      <c r="O36" t="s">
        <v>453</v>
      </c>
      <c r="P36" t="s">
        <v>453</v>
      </c>
      <c r="Q36">
        <v>1</v>
      </c>
      <c r="X36">
        <v>2.4</v>
      </c>
      <c r="Y36">
        <v>0</v>
      </c>
      <c r="Z36">
        <v>3.28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3</v>
      </c>
      <c r="AG36">
        <v>2.4</v>
      </c>
      <c r="AH36">
        <v>2</v>
      </c>
      <c r="AI36">
        <v>50338211</v>
      </c>
      <c r="AJ36">
        <v>40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ROW(Source!A84)</f>
        <v>84</v>
      </c>
      <c r="B37">
        <v>50338212</v>
      </c>
      <c r="C37">
        <v>50338203</v>
      </c>
      <c r="D37">
        <v>45813321</v>
      </c>
      <c r="E37">
        <v>1</v>
      </c>
      <c r="F37">
        <v>1</v>
      </c>
      <c r="G37">
        <v>1</v>
      </c>
      <c r="H37">
        <v>2</v>
      </c>
      <c r="I37" t="s">
        <v>454</v>
      </c>
      <c r="J37" t="s">
        <v>455</v>
      </c>
      <c r="K37" t="s">
        <v>456</v>
      </c>
      <c r="L37">
        <v>45811227</v>
      </c>
      <c r="N37">
        <v>1013</v>
      </c>
      <c r="O37" t="s">
        <v>453</v>
      </c>
      <c r="P37" t="s">
        <v>453</v>
      </c>
      <c r="Q37">
        <v>1</v>
      </c>
      <c r="X37">
        <v>0.2</v>
      </c>
      <c r="Y37">
        <v>0</v>
      </c>
      <c r="Z37">
        <v>86.55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0.2</v>
      </c>
      <c r="AH37">
        <v>2</v>
      </c>
      <c r="AI37">
        <v>50338212</v>
      </c>
      <c r="AJ37">
        <v>41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ROW(Source!A84)</f>
        <v>84</v>
      </c>
      <c r="B38">
        <v>50338213</v>
      </c>
      <c r="C38">
        <v>50338203</v>
      </c>
      <c r="D38">
        <v>45817288</v>
      </c>
      <c r="E38">
        <v>1</v>
      </c>
      <c r="F38">
        <v>1</v>
      </c>
      <c r="G38">
        <v>1</v>
      </c>
      <c r="H38">
        <v>3</v>
      </c>
      <c r="I38" t="s">
        <v>514</v>
      </c>
      <c r="J38" t="s">
        <v>515</v>
      </c>
      <c r="K38" t="s">
        <v>516</v>
      </c>
      <c r="L38">
        <v>1308</v>
      </c>
      <c r="N38">
        <v>1003</v>
      </c>
      <c r="O38" t="s">
        <v>291</v>
      </c>
      <c r="P38" t="s">
        <v>291</v>
      </c>
      <c r="Q38">
        <v>100</v>
      </c>
      <c r="X38">
        <v>9.5999999999999992E-3</v>
      </c>
      <c r="Y38">
        <v>111.13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3</v>
      </c>
      <c r="AG38">
        <v>9.5999999999999992E-3</v>
      </c>
      <c r="AH38">
        <v>2</v>
      </c>
      <c r="AI38">
        <v>50338213</v>
      </c>
      <c r="AJ38">
        <v>42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ROW(Source!A84)</f>
        <v>84</v>
      </c>
      <c r="B39">
        <v>50338214</v>
      </c>
      <c r="C39">
        <v>50338203</v>
      </c>
      <c r="D39">
        <v>45830907</v>
      </c>
      <c r="E39">
        <v>1</v>
      </c>
      <c r="F39">
        <v>1</v>
      </c>
      <c r="G39">
        <v>1</v>
      </c>
      <c r="H39">
        <v>3</v>
      </c>
      <c r="I39" t="s">
        <v>517</v>
      </c>
      <c r="J39" t="s">
        <v>518</v>
      </c>
      <c r="K39" t="s">
        <v>519</v>
      </c>
      <c r="L39">
        <v>1348</v>
      </c>
      <c r="N39">
        <v>1009</v>
      </c>
      <c r="O39" t="s">
        <v>240</v>
      </c>
      <c r="P39" t="s">
        <v>240</v>
      </c>
      <c r="Q39">
        <v>1000</v>
      </c>
      <c r="X39">
        <v>6.0000000000000002E-5</v>
      </c>
      <c r="Y39">
        <v>7507.32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6.0000000000000002E-5</v>
      </c>
      <c r="AH39">
        <v>2</v>
      </c>
      <c r="AI39">
        <v>50338214</v>
      </c>
      <c r="AJ39">
        <v>43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ROW(Source!A84)</f>
        <v>84</v>
      </c>
      <c r="B40">
        <v>50338215</v>
      </c>
      <c r="C40">
        <v>50338203</v>
      </c>
      <c r="D40">
        <v>45873561</v>
      </c>
      <c r="E40">
        <v>1</v>
      </c>
      <c r="F40">
        <v>1</v>
      </c>
      <c r="G40">
        <v>1</v>
      </c>
      <c r="H40">
        <v>3</v>
      </c>
      <c r="I40" t="s">
        <v>520</v>
      </c>
      <c r="J40" t="s">
        <v>521</v>
      </c>
      <c r="K40" t="s">
        <v>522</v>
      </c>
      <c r="L40">
        <v>1346</v>
      </c>
      <c r="N40">
        <v>1009</v>
      </c>
      <c r="O40" t="s">
        <v>471</v>
      </c>
      <c r="P40" t="s">
        <v>471</v>
      </c>
      <c r="Q40">
        <v>1</v>
      </c>
      <c r="X40">
        <v>0.5</v>
      </c>
      <c r="Y40">
        <v>63.01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0.5</v>
      </c>
      <c r="AH40">
        <v>2</v>
      </c>
      <c r="AI40">
        <v>50338215</v>
      </c>
      <c r="AJ40">
        <v>45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ROW(Source!A84)</f>
        <v>84</v>
      </c>
      <c r="B41">
        <v>50338216</v>
      </c>
      <c r="C41">
        <v>50338203</v>
      </c>
      <c r="D41">
        <v>45967299</v>
      </c>
      <c r="E41">
        <v>1</v>
      </c>
      <c r="F41">
        <v>1</v>
      </c>
      <c r="G41">
        <v>1</v>
      </c>
      <c r="H41">
        <v>3</v>
      </c>
      <c r="I41" t="s">
        <v>493</v>
      </c>
      <c r="J41" t="s">
        <v>494</v>
      </c>
      <c r="K41" t="s">
        <v>495</v>
      </c>
      <c r="L41">
        <v>1344</v>
      </c>
      <c r="N41">
        <v>1008</v>
      </c>
      <c r="O41" t="s">
        <v>496</v>
      </c>
      <c r="P41" t="s">
        <v>496</v>
      </c>
      <c r="Q41">
        <v>1</v>
      </c>
      <c r="X41">
        <v>1.55</v>
      </c>
      <c r="Y41">
        <v>1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1.55</v>
      </c>
      <c r="AH41">
        <v>2</v>
      </c>
      <c r="AI41">
        <v>50338216</v>
      </c>
      <c r="AJ41">
        <v>46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ROW(Source!A86)</f>
        <v>86</v>
      </c>
      <c r="B42">
        <v>50336806</v>
      </c>
      <c r="C42">
        <v>50336798</v>
      </c>
      <c r="D42">
        <v>45986760</v>
      </c>
      <c r="E42">
        <v>1</v>
      </c>
      <c r="F42">
        <v>1</v>
      </c>
      <c r="G42">
        <v>1</v>
      </c>
      <c r="H42">
        <v>1</v>
      </c>
      <c r="I42" t="s">
        <v>523</v>
      </c>
      <c r="J42" t="s">
        <v>3</v>
      </c>
      <c r="K42" t="s">
        <v>524</v>
      </c>
      <c r="L42">
        <v>1476</v>
      </c>
      <c r="N42">
        <v>1013</v>
      </c>
      <c r="O42" t="s">
        <v>446</v>
      </c>
      <c r="P42" t="s">
        <v>447</v>
      </c>
      <c r="Q42">
        <v>1</v>
      </c>
      <c r="X42">
        <v>23</v>
      </c>
      <c r="Y42">
        <v>0</v>
      </c>
      <c r="Z42">
        <v>0</v>
      </c>
      <c r="AA42">
        <v>0</v>
      </c>
      <c r="AB42">
        <v>8.18</v>
      </c>
      <c r="AC42">
        <v>0</v>
      </c>
      <c r="AD42">
        <v>1</v>
      </c>
      <c r="AE42">
        <v>1</v>
      </c>
      <c r="AF42" t="s">
        <v>199</v>
      </c>
      <c r="AG42">
        <v>6.8999999999999995</v>
      </c>
      <c r="AH42">
        <v>2</v>
      </c>
      <c r="AI42">
        <v>50336799</v>
      </c>
      <c r="AJ42">
        <v>47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ROW(Source!A86)</f>
        <v>86</v>
      </c>
      <c r="B43">
        <v>50336807</v>
      </c>
      <c r="C43">
        <v>50336798</v>
      </c>
      <c r="D43">
        <v>121548</v>
      </c>
      <c r="E43">
        <v>1</v>
      </c>
      <c r="F43">
        <v>1</v>
      </c>
      <c r="G43">
        <v>1</v>
      </c>
      <c r="H43">
        <v>1</v>
      </c>
      <c r="I43" t="s">
        <v>26</v>
      </c>
      <c r="J43" t="s">
        <v>3</v>
      </c>
      <c r="K43" t="s">
        <v>448</v>
      </c>
      <c r="L43">
        <v>608254</v>
      </c>
      <c r="N43">
        <v>1013</v>
      </c>
      <c r="O43" t="s">
        <v>449</v>
      </c>
      <c r="P43" t="s">
        <v>449</v>
      </c>
      <c r="Q43">
        <v>1</v>
      </c>
      <c r="X43">
        <v>9.0399999999999991</v>
      </c>
      <c r="Y43">
        <v>0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2</v>
      </c>
      <c r="AF43" t="s">
        <v>199</v>
      </c>
      <c r="AG43">
        <v>2.7119999999999997</v>
      </c>
      <c r="AH43">
        <v>2</v>
      </c>
      <c r="AI43">
        <v>50336800</v>
      </c>
      <c r="AJ43">
        <v>48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ROW(Source!A86)</f>
        <v>86</v>
      </c>
      <c r="B44">
        <v>50336808</v>
      </c>
      <c r="C44">
        <v>50336798</v>
      </c>
      <c r="D44">
        <v>45812394</v>
      </c>
      <c r="E44">
        <v>1</v>
      </c>
      <c r="F44">
        <v>1</v>
      </c>
      <c r="G44">
        <v>1</v>
      </c>
      <c r="H44">
        <v>2</v>
      </c>
      <c r="I44" t="s">
        <v>525</v>
      </c>
      <c r="J44" t="s">
        <v>526</v>
      </c>
      <c r="K44" t="s">
        <v>527</v>
      </c>
      <c r="L44">
        <v>45811227</v>
      </c>
      <c r="N44">
        <v>1013</v>
      </c>
      <c r="O44" t="s">
        <v>453</v>
      </c>
      <c r="P44" t="s">
        <v>453</v>
      </c>
      <c r="Q44">
        <v>1</v>
      </c>
      <c r="X44">
        <v>4.6399999999999997</v>
      </c>
      <c r="Y44">
        <v>0</v>
      </c>
      <c r="Z44">
        <v>110.64</v>
      </c>
      <c r="AA44">
        <v>11.38</v>
      </c>
      <c r="AB44">
        <v>0</v>
      </c>
      <c r="AC44">
        <v>0</v>
      </c>
      <c r="AD44">
        <v>1</v>
      </c>
      <c r="AE44">
        <v>0</v>
      </c>
      <c r="AF44" t="s">
        <v>199</v>
      </c>
      <c r="AG44">
        <v>1.3919999999999999</v>
      </c>
      <c r="AH44">
        <v>2</v>
      </c>
      <c r="AI44">
        <v>50336801</v>
      </c>
      <c r="AJ44">
        <v>49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ROW(Source!A86)</f>
        <v>86</v>
      </c>
      <c r="B45">
        <v>50336809</v>
      </c>
      <c r="C45">
        <v>50336798</v>
      </c>
      <c r="D45">
        <v>45812399</v>
      </c>
      <c r="E45">
        <v>1</v>
      </c>
      <c r="F45">
        <v>1</v>
      </c>
      <c r="G45">
        <v>1</v>
      </c>
      <c r="H45">
        <v>2</v>
      </c>
      <c r="I45" t="s">
        <v>528</v>
      </c>
      <c r="J45" t="s">
        <v>529</v>
      </c>
      <c r="K45" t="s">
        <v>530</v>
      </c>
      <c r="L45">
        <v>45811227</v>
      </c>
      <c r="N45">
        <v>1013</v>
      </c>
      <c r="O45" t="s">
        <v>453</v>
      </c>
      <c r="P45" t="s">
        <v>453</v>
      </c>
      <c r="Q45">
        <v>1</v>
      </c>
      <c r="X45">
        <v>4.6399999999999997</v>
      </c>
      <c r="Y45">
        <v>0</v>
      </c>
      <c r="Z45">
        <v>58.03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199</v>
      </c>
      <c r="AG45">
        <v>1.3919999999999999</v>
      </c>
      <c r="AH45">
        <v>2</v>
      </c>
      <c r="AI45">
        <v>50336802</v>
      </c>
      <c r="AJ45">
        <v>50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ROW(Source!A86)</f>
        <v>86</v>
      </c>
      <c r="B46">
        <v>50336810</v>
      </c>
      <c r="C46">
        <v>50336798</v>
      </c>
      <c r="D46">
        <v>45812403</v>
      </c>
      <c r="E46">
        <v>1</v>
      </c>
      <c r="F46">
        <v>1</v>
      </c>
      <c r="G46">
        <v>1</v>
      </c>
      <c r="H46">
        <v>2</v>
      </c>
      <c r="I46" t="s">
        <v>531</v>
      </c>
      <c r="J46" t="s">
        <v>532</v>
      </c>
      <c r="K46" t="s">
        <v>533</v>
      </c>
      <c r="L46">
        <v>45811227</v>
      </c>
      <c r="N46">
        <v>1013</v>
      </c>
      <c r="O46" t="s">
        <v>453</v>
      </c>
      <c r="P46" t="s">
        <v>453</v>
      </c>
      <c r="Q46">
        <v>1</v>
      </c>
      <c r="X46">
        <v>4.4000000000000004</v>
      </c>
      <c r="Y46">
        <v>0</v>
      </c>
      <c r="Z46">
        <v>332.07</v>
      </c>
      <c r="AA46">
        <v>13.26</v>
      </c>
      <c r="AB46">
        <v>0</v>
      </c>
      <c r="AC46">
        <v>0</v>
      </c>
      <c r="AD46">
        <v>1</v>
      </c>
      <c r="AE46">
        <v>0</v>
      </c>
      <c r="AF46" t="s">
        <v>199</v>
      </c>
      <c r="AG46">
        <v>1.32</v>
      </c>
      <c r="AH46">
        <v>2</v>
      </c>
      <c r="AI46">
        <v>50336803</v>
      </c>
      <c r="AJ46">
        <v>51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ROW(Source!A86)</f>
        <v>86</v>
      </c>
      <c r="B47">
        <v>50336811</v>
      </c>
      <c r="C47">
        <v>50336798</v>
      </c>
      <c r="D47">
        <v>45967299</v>
      </c>
      <c r="E47">
        <v>1</v>
      </c>
      <c r="F47">
        <v>1</v>
      </c>
      <c r="G47">
        <v>1</v>
      </c>
      <c r="H47">
        <v>3</v>
      </c>
      <c r="I47" t="s">
        <v>493</v>
      </c>
      <c r="J47" t="s">
        <v>494</v>
      </c>
      <c r="K47" t="s">
        <v>495</v>
      </c>
      <c r="L47">
        <v>1344</v>
      </c>
      <c r="N47">
        <v>1008</v>
      </c>
      <c r="O47" t="s">
        <v>496</v>
      </c>
      <c r="P47" t="s">
        <v>496</v>
      </c>
      <c r="Q47">
        <v>1</v>
      </c>
      <c r="X47">
        <v>3.76</v>
      </c>
      <c r="Y47">
        <v>1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199</v>
      </c>
      <c r="AG47">
        <v>1.1279999999999999</v>
      </c>
      <c r="AH47">
        <v>2</v>
      </c>
      <c r="AI47">
        <v>50336804</v>
      </c>
      <c r="AJ47">
        <v>53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ROW(Source!A88)</f>
        <v>88</v>
      </c>
      <c r="B48">
        <v>50336817</v>
      </c>
      <c r="C48">
        <v>50336813</v>
      </c>
      <c r="D48">
        <v>45975178</v>
      </c>
      <c r="E48">
        <v>1</v>
      </c>
      <c r="F48">
        <v>1</v>
      </c>
      <c r="G48">
        <v>1</v>
      </c>
      <c r="H48">
        <v>1</v>
      </c>
      <c r="I48" t="s">
        <v>475</v>
      </c>
      <c r="J48" t="s">
        <v>3</v>
      </c>
      <c r="K48" t="s">
        <v>476</v>
      </c>
      <c r="L48">
        <v>1476</v>
      </c>
      <c r="N48">
        <v>1013</v>
      </c>
      <c r="O48" t="s">
        <v>446</v>
      </c>
      <c r="P48" t="s">
        <v>447</v>
      </c>
      <c r="Q48">
        <v>1</v>
      </c>
      <c r="X48">
        <v>15.2</v>
      </c>
      <c r="Y48">
        <v>0</v>
      </c>
      <c r="Z48">
        <v>0</v>
      </c>
      <c r="AA48">
        <v>0</v>
      </c>
      <c r="AB48">
        <v>6.35</v>
      </c>
      <c r="AC48">
        <v>0</v>
      </c>
      <c r="AD48">
        <v>1</v>
      </c>
      <c r="AE48">
        <v>1</v>
      </c>
      <c r="AF48" t="s">
        <v>3</v>
      </c>
      <c r="AG48">
        <v>15.2</v>
      </c>
      <c r="AH48">
        <v>2</v>
      </c>
      <c r="AI48">
        <v>50336814</v>
      </c>
      <c r="AJ48">
        <v>54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ROW(Source!A88)</f>
        <v>88</v>
      </c>
      <c r="B49">
        <v>50336818</v>
      </c>
      <c r="C49">
        <v>50336813</v>
      </c>
      <c r="D49">
        <v>121548</v>
      </c>
      <c r="E49">
        <v>1</v>
      </c>
      <c r="F49">
        <v>1</v>
      </c>
      <c r="G49">
        <v>1</v>
      </c>
      <c r="H49">
        <v>1</v>
      </c>
      <c r="I49" t="s">
        <v>26</v>
      </c>
      <c r="J49" t="s">
        <v>3</v>
      </c>
      <c r="K49" t="s">
        <v>448</v>
      </c>
      <c r="L49">
        <v>608254</v>
      </c>
      <c r="N49">
        <v>1013</v>
      </c>
      <c r="O49" t="s">
        <v>449</v>
      </c>
      <c r="P49" t="s">
        <v>449</v>
      </c>
      <c r="Q49">
        <v>1</v>
      </c>
      <c r="X49">
        <v>16.59</v>
      </c>
      <c r="Y49">
        <v>0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2</v>
      </c>
      <c r="AF49" t="s">
        <v>3</v>
      </c>
      <c r="AG49">
        <v>16.59</v>
      </c>
      <c r="AH49">
        <v>2</v>
      </c>
      <c r="AI49">
        <v>50336815</v>
      </c>
      <c r="AJ49">
        <v>55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ROW(Source!A88)</f>
        <v>88</v>
      </c>
      <c r="B50">
        <v>50336819</v>
      </c>
      <c r="C50">
        <v>50336813</v>
      </c>
      <c r="D50">
        <v>45812380</v>
      </c>
      <c r="E50">
        <v>1</v>
      </c>
      <c r="F50">
        <v>1</v>
      </c>
      <c r="G50">
        <v>1</v>
      </c>
      <c r="H50">
        <v>2</v>
      </c>
      <c r="I50" t="s">
        <v>450</v>
      </c>
      <c r="J50" t="s">
        <v>451</v>
      </c>
      <c r="K50" t="s">
        <v>452</v>
      </c>
      <c r="L50">
        <v>45811227</v>
      </c>
      <c r="N50">
        <v>1013</v>
      </c>
      <c r="O50" t="s">
        <v>453</v>
      </c>
      <c r="P50" t="s">
        <v>453</v>
      </c>
      <c r="Q50">
        <v>1</v>
      </c>
      <c r="X50">
        <v>16.59</v>
      </c>
      <c r="Y50">
        <v>0</v>
      </c>
      <c r="Z50">
        <v>138.32</v>
      </c>
      <c r="AA50">
        <v>11.38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16.59</v>
      </c>
      <c r="AH50">
        <v>2</v>
      </c>
      <c r="AI50">
        <v>50336816</v>
      </c>
      <c r="AJ50">
        <v>56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ROW(Source!A89)</f>
        <v>89</v>
      </c>
      <c r="B51">
        <v>50336829</v>
      </c>
      <c r="C51">
        <v>50336820</v>
      </c>
      <c r="D51">
        <v>45975178</v>
      </c>
      <c r="E51">
        <v>1</v>
      </c>
      <c r="F51">
        <v>1</v>
      </c>
      <c r="G51">
        <v>1</v>
      </c>
      <c r="H51">
        <v>1</v>
      </c>
      <c r="I51" t="s">
        <v>475</v>
      </c>
      <c r="J51" t="s">
        <v>3</v>
      </c>
      <c r="K51" t="s">
        <v>476</v>
      </c>
      <c r="L51">
        <v>1476</v>
      </c>
      <c r="N51">
        <v>1013</v>
      </c>
      <c r="O51" t="s">
        <v>446</v>
      </c>
      <c r="P51" t="s">
        <v>447</v>
      </c>
      <c r="Q51">
        <v>1</v>
      </c>
      <c r="X51">
        <v>180</v>
      </c>
      <c r="Y51">
        <v>0</v>
      </c>
      <c r="Z51">
        <v>0</v>
      </c>
      <c r="AA51">
        <v>0</v>
      </c>
      <c r="AB51">
        <v>6.35</v>
      </c>
      <c r="AC51">
        <v>0</v>
      </c>
      <c r="AD51">
        <v>1</v>
      </c>
      <c r="AE51">
        <v>1</v>
      </c>
      <c r="AF51" t="s">
        <v>3</v>
      </c>
      <c r="AG51">
        <v>180</v>
      </c>
      <c r="AH51">
        <v>2</v>
      </c>
      <c r="AI51">
        <v>50336821</v>
      </c>
      <c r="AJ51">
        <v>57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ROW(Source!A89)</f>
        <v>89</v>
      </c>
      <c r="B52">
        <v>50336830</v>
      </c>
      <c r="C52">
        <v>50336820</v>
      </c>
      <c r="D52">
        <v>121548</v>
      </c>
      <c r="E52">
        <v>1</v>
      </c>
      <c r="F52">
        <v>1</v>
      </c>
      <c r="G52">
        <v>1</v>
      </c>
      <c r="H52">
        <v>1</v>
      </c>
      <c r="I52" t="s">
        <v>26</v>
      </c>
      <c r="J52" t="s">
        <v>3</v>
      </c>
      <c r="K52" t="s">
        <v>448</v>
      </c>
      <c r="L52">
        <v>608254</v>
      </c>
      <c r="N52">
        <v>1013</v>
      </c>
      <c r="O52" t="s">
        <v>449</v>
      </c>
      <c r="P52" t="s">
        <v>449</v>
      </c>
      <c r="Q52">
        <v>1</v>
      </c>
      <c r="X52">
        <v>18</v>
      </c>
      <c r="Y52">
        <v>0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2</v>
      </c>
      <c r="AF52" t="s">
        <v>3</v>
      </c>
      <c r="AG52">
        <v>18</v>
      </c>
      <c r="AH52">
        <v>2</v>
      </c>
      <c r="AI52">
        <v>50336822</v>
      </c>
      <c r="AJ52">
        <v>58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ROW(Source!A89)</f>
        <v>89</v>
      </c>
      <c r="B53">
        <v>50336831</v>
      </c>
      <c r="C53">
        <v>50336820</v>
      </c>
      <c r="D53">
        <v>45811272</v>
      </c>
      <c r="E53">
        <v>1</v>
      </c>
      <c r="F53">
        <v>1</v>
      </c>
      <c r="G53">
        <v>1</v>
      </c>
      <c r="H53">
        <v>2</v>
      </c>
      <c r="I53" t="s">
        <v>534</v>
      </c>
      <c r="J53" t="s">
        <v>535</v>
      </c>
      <c r="K53" t="s">
        <v>536</v>
      </c>
      <c r="L53">
        <v>45811227</v>
      </c>
      <c r="N53">
        <v>1013</v>
      </c>
      <c r="O53" t="s">
        <v>453</v>
      </c>
      <c r="P53" t="s">
        <v>453</v>
      </c>
      <c r="Q53">
        <v>1</v>
      </c>
      <c r="X53">
        <v>18</v>
      </c>
      <c r="Y53">
        <v>0</v>
      </c>
      <c r="Z53">
        <v>86.16</v>
      </c>
      <c r="AA53">
        <v>13.26</v>
      </c>
      <c r="AB53">
        <v>0</v>
      </c>
      <c r="AC53">
        <v>0</v>
      </c>
      <c r="AD53">
        <v>1</v>
      </c>
      <c r="AE53">
        <v>0</v>
      </c>
      <c r="AF53" t="s">
        <v>3</v>
      </c>
      <c r="AG53">
        <v>18</v>
      </c>
      <c r="AH53">
        <v>2</v>
      </c>
      <c r="AI53">
        <v>50336823</v>
      </c>
      <c r="AJ53">
        <v>59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ROW(Source!A89)</f>
        <v>89</v>
      </c>
      <c r="B54">
        <v>50336832</v>
      </c>
      <c r="C54">
        <v>50336820</v>
      </c>
      <c r="D54">
        <v>45811901</v>
      </c>
      <c r="E54">
        <v>1</v>
      </c>
      <c r="F54">
        <v>1</v>
      </c>
      <c r="G54">
        <v>1</v>
      </c>
      <c r="H54">
        <v>2</v>
      </c>
      <c r="I54" t="s">
        <v>537</v>
      </c>
      <c r="J54" t="s">
        <v>538</v>
      </c>
      <c r="K54" t="s">
        <v>539</v>
      </c>
      <c r="L54">
        <v>45811227</v>
      </c>
      <c r="N54">
        <v>1013</v>
      </c>
      <c r="O54" t="s">
        <v>453</v>
      </c>
      <c r="P54" t="s">
        <v>453</v>
      </c>
      <c r="Q54">
        <v>1</v>
      </c>
      <c r="X54">
        <v>48</v>
      </c>
      <c r="Y54">
        <v>0</v>
      </c>
      <c r="Z54">
        <v>0.5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48</v>
      </c>
      <c r="AH54">
        <v>2</v>
      </c>
      <c r="AI54">
        <v>50336824</v>
      </c>
      <c r="AJ54">
        <v>60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ROW(Source!A89)</f>
        <v>89</v>
      </c>
      <c r="B55">
        <v>50336833</v>
      </c>
      <c r="C55">
        <v>50336820</v>
      </c>
      <c r="D55">
        <v>45813321</v>
      </c>
      <c r="E55">
        <v>1</v>
      </c>
      <c r="F55">
        <v>1</v>
      </c>
      <c r="G55">
        <v>1</v>
      </c>
      <c r="H55">
        <v>2</v>
      </c>
      <c r="I55" t="s">
        <v>454</v>
      </c>
      <c r="J55" t="s">
        <v>455</v>
      </c>
      <c r="K55" t="s">
        <v>456</v>
      </c>
      <c r="L55">
        <v>45811227</v>
      </c>
      <c r="N55">
        <v>1013</v>
      </c>
      <c r="O55" t="s">
        <v>453</v>
      </c>
      <c r="P55" t="s">
        <v>453</v>
      </c>
      <c r="Q55">
        <v>1</v>
      </c>
      <c r="X55">
        <v>0.13</v>
      </c>
      <c r="Y55">
        <v>0</v>
      </c>
      <c r="Z55">
        <v>86.55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0.13</v>
      </c>
      <c r="AH55">
        <v>2</v>
      </c>
      <c r="AI55">
        <v>50336825</v>
      </c>
      <c r="AJ55">
        <v>61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ROW(Source!A89)</f>
        <v>89</v>
      </c>
      <c r="B56">
        <v>50336834</v>
      </c>
      <c r="C56">
        <v>50336820</v>
      </c>
      <c r="D56">
        <v>45816198</v>
      </c>
      <c r="E56">
        <v>1</v>
      </c>
      <c r="F56">
        <v>1</v>
      </c>
      <c r="G56">
        <v>1</v>
      </c>
      <c r="H56">
        <v>3</v>
      </c>
      <c r="I56" t="s">
        <v>540</v>
      </c>
      <c r="J56" t="s">
        <v>541</v>
      </c>
      <c r="K56" t="s">
        <v>542</v>
      </c>
      <c r="L56">
        <v>1327</v>
      </c>
      <c r="N56">
        <v>1005</v>
      </c>
      <c r="O56" t="s">
        <v>543</v>
      </c>
      <c r="P56" t="s">
        <v>543</v>
      </c>
      <c r="Q56">
        <v>1</v>
      </c>
      <c r="X56">
        <v>250</v>
      </c>
      <c r="Y56">
        <v>9.1999999999999993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250</v>
      </c>
      <c r="AH56">
        <v>2</v>
      </c>
      <c r="AI56">
        <v>50336826</v>
      </c>
      <c r="AJ56">
        <v>62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ROW(Source!A89)</f>
        <v>89</v>
      </c>
      <c r="B57">
        <v>50336835</v>
      </c>
      <c r="C57">
        <v>50336820</v>
      </c>
      <c r="D57">
        <v>45853272</v>
      </c>
      <c r="E57">
        <v>1</v>
      </c>
      <c r="F57">
        <v>1</v>
      </c>
      <c r="G57">
        <v>1</v>
      </c>
      <c r="H57">
        <v>3</v>
      </c>
      <c r="I57" t="s">
        <v>544</v>
      </c>
      <c r="J57" t="s">
        <v>545</v>
      </c>
      <c r="K57" t="s">
        <v>546</v>
      </c>
      <c r="L57">
        <v>1339</v>
      </c>
      <c r="N57">
        <v>1007</v>
      </c>
      <c r="O57" t="s">
        <v>167</v>
      </c>
      <c r="P57" t="s">
        <v>167</v>
      </c>
      <c r="Q57">
        <v>1</v>
      </c>
      <c r="X57">
        <v>102</v>
      </c>
      <c r="Y57">
        <v>481.52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102</v>
      </c>
      <c r="AH57">
        <v>2</v>
      </c>
      <c r="AI57">
        <v>50336827</v>
      </c>
      <c r="AJ57">
        <v>63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ROW(Source!A89)</f>
        <v>89</v>
      </c>
      <c r="B58">
        <v>50336836</v>
      </c>
      <c r="C58">
        <v>50336820</v>
      </c>
      <c r="D58">
        <v>45865353</v>
      </c>
      <c r="E58">
        <v>1</v>
      </c>
      <c r="F58">
        <v>1</v>
      </c>
      <c r="G58">
        <v>1</v>
      </c>
      <c r="H58">
        <v>3</v>
      </c>
      <c r="I58" t="s">
        <v>547</v>
      </c>
      <c r="J58" t="s">
        <v>548</v>
      </c>
      <c r="K58" t="s">
        <v>549</v>
      </c>
      <c r="L58">
        <v>1339</v>
      </c>
      <c r="N58">
        <v>1007</v>
      </c>
      <c r="O58" t="s">
        <v>167</v>
      </c>
      <c r="P58" t="s">
        <v>167</v>
      </c>
      <c r="Q58">
        <v>1</v>
      </c>
      <c r="X58">
        <v>0.2</v>
      </c>
      <c r="Y58">
        <v>2.2599999999999998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0.2</v>
      </c>
      <c r="AH58">
        <v>2</v>
      </c>
      <c r="AI58">
        <v>50336828</v>
      </c>
      <c r="AJ58">
        <v>64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ROW(Source!A90)</f>
        <v>90</v>
      </c>
      <c r="B59">
        <v>50359024</v>
      </c>
      <c r="C59">
        <v>50359023</v>
      </c>
      <c r="D59">
        <v>45976891</v>
      </c>
      <c r="E59">
        <v>1</v>
      </c>
      <c r="F59">
        <v>1</v>
      </c>
      <c r="G59">
        <v>1</v>
      </c>
      <c r="H59">
        <v>1</v>
      </c>
      <c r="I59" t="s">
        <v>550</v>
      </c>
      <c r="J59" t="s">
        <v>3</v>
      </c>
      <c r="K59" t="s">
        <v>551</v>
      </c>
      <c r="L59">
        <v>1476</v>
      </c>
      <c r="N59">
        <v>1013</v>
      </c>
      <c r="O59" t="s">
        <v>446</v>
      </c>
      <c r="P59" t="s">
        <v>447</v>
      </c>
      <c r="Q59">
        <v>1</v>
      </c>
      <c r="X59">
        <v>2.4</v>
      </c>
      <c r="Y59">
        <v>0</v>
      </c>
      <c r="Z59">
        <v>0</v>
      </c>
      <c r="AA59">
        <v>0</v>
      </c>
      <c r="AB59">
        <v>6.65</v>
      </c>
      <c r="AC59">
        <v>0</v>
      </c>
      <c r="AD59">
        <v>1</v>
      </c>
      <c r="AE59">
        <v>1</v>
      </c>
      <c r="AF59" t="s">
        <v>3</v>
      </c>
      <c r="AG59">
        <v>2.4</v>
      </c>
      <c r="AH59">
        <v>2</v>
      </c>
      <c r="AI59">
        <v>50359024</v>
      </c>
      <c r="AJ59">
        <v>65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ROW(Source!A90)</f>
        <v>90</v>
      </c>
      <c r="B60">
        <v>50359025</v>
      </c>
      <c r="C60">
        <v>50359023</v>
      </c>
      <c r="D60">
        <v>121548</v>
      </c>
      <c r="E60">
        <v>1</v>
      </c>
      <c r="F60">
        <v>1</v>
      </c>
      <c r="G60">
        <v>1</v>
      </c>
      <c r="H60">
        <v>1</v>
      </c>
      <c r="I60" t="s">
        <v>26</v>
      </c>
      <c r="J60" t="s">
        <v>3</v>
      </c>
      <c r="K60" t="s">
        <v>448</v>
      </c>
      <c r="L60">
        <v>608254</v>
      </c>
      <c r="N60">
        <v>1013</v>
      </c>
      <c r="O60" t="s">
        <v>449</v>
      </c>
      <c r="P60" t="s">
        <v>449</v>
      </c>
      <c r="Q60">
        <v>1</v>
      </c>
      <c r="X60">
        <v>0.54</v>
      </c>
      <c r="Y60">
        <v>0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2</v>
      </c>
      <c r="AF60" t="s">
        <v>3</v>
      </c>
      <c r="AG60">
        <v>0.54</v>
      </c>
      <c r="AH60">
        <v>2</v>
      </c>
      <c r="AI60">
        <v>50359025</v>
      </c>
      <c r="AJ60">
        <v>66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ROW(Source!A90)</f>
        <v>90</v>
      </c>
      <c r="B61">
        <v>50359026</v>
      </c>
      <c r="C61">
        <v>50359023</v>
      </c>
      <c r="D61">
        <v>45811514</v>
      </c>
      <c r="E61">
        <v>1</v>
      </c>
      <c r="F61">
        <v>1</v>
      </c>
      <c r="G61">
        <v>1</v>
      </c>
      <c r="H61">
        <v>2</v>
      </c>
      <c r="I61" t="s">
        <v>552</v>
      </c>
      <c r="J61" t="s">
        <v>553</v>
      </c>
      <c r="K61" t="s">
        <v>554</v>
      </c>
      <c r="L61">
        <v>45811227</v>
      </c>
      <c r="N61">
        <v>1013</v>
      </c>
      <c r="O61" t="s">
        <v>453</v>
      </c>
      <c r="P61" t="s">
        <v>453</v>
      </c>
      <c r="Q61">
        <v>1</v>
      </c>
      <c r="X61">
        <v>0.08</v>
      </c>
      <c r="Y61">
        <v>0</v>
      </c>
      <c r="Z61">
        <v>205.43</v>
      </c>
      <c r="AA61">
        <v>11.38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0.08</v>
      </c>
      <c r="AH61">
        <v>2</v>
      </c>
      <c r="AI61">
        <v>50359026</v>
      </c>
      <c r="AJ61">
        <v>67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ROW(Source!A90)</f>
        <v>90</v>
      </c>
      <c r="B62">
        <v>50359027</v>
      </c>
      <c r="C62">
        <v>50359023</v>
      </c>
      <c r="D62">
        <v>45811598</v>
      </c>
      <c r="E62">
        <v>1</v>
      </c>
      <c r="F62">
        <v>1</v>
      </c>
      <c r="G62">
        <v>1</v>
      </c>
      <c r="H62">
        <v>2</v>
      </c>
      <c r="I62" t="s">
        <v>485</v>
      </c>
      <c r="J62" t="s">
        <v>486</v>
      </c>
      <c r="K62" t="s">
        <v>487</v>
      </c>
      <c r="L62">
        <v>45811227</v>
      </c>
      <c r="N62">
        <v>1013</v>
      </c>
      <c r="O62" t="s">
        <v>453</v>
      </c>
      <c r="P62" t="s">
        <v>453</v>
      </c>
      <c r="Q62">
        <v>1</v>
      </c>
      <c r="X62">
        <v>0.46</v>
      </c>
      <c r="Y62">
        <v>0</v>
      </c>
      <c r="Z62">
        <v>89.82</v>
      </c>
      <c r="AA62">
        <v>9.8800000000000008</v>
      </c>
      <c r="AB62">
        <v>0</v>
      </c>
      <c r="AC62">
        <v>0</v>
      </c>
      <c r="AD62">
        <v>1</v>
      </c>
      <c r="AE62">
        <v>0</v>
      </c>
      <c r="AF62" t="s">
        <v>3</v>
      </c>
      <c r="AG62">
        <v>0.46</v>
      </c>
      <c r="AH62">
        <v>2</v>
      </c>
      <c r="AI62">
        <v>50359027</v>
      </c>
      <c r="AJ62">
        <v>68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ROW(Source!A90)</f>
        <v>90</v>
      </c>
      <c r="B63">
        <v>50359028</v>
      </c>
      <c r="C63">
        <v>50359023</v>
      </c>
      <c r="D63">
        <v>45813024</v>
      </c>
      <c r="E63">
        <v>1</v>
      </c>
      <c r="F63">
        <v>1</v>
      </c>
      <c r="G63">
        <v>1</v>
      </c>
      <c r="H63">
        <v>2</v>
      </c>
      <c r="I63" t="s">
        <v>488</v>
      </c>
      <c r="J63" t="s">
        <v>489</v>
      </c>
      <c r="K63" t="s">
        <v>490</v>
      </c>
      <c r="L63">
        <v>45811227</v>
      </c>
      <c r="N63">
        <v>1013</v>
      </c>
      <c r="O63" t="s">
        <v>453</v>
      </c>
      <c r="P63" t="s">
        <v>453</v>
      </c>
      <c r="Q63">
        <v>1</v>
      </c>
      <c r="X63">
        <v>0.92</v>
      </c>
      <c r="Y63">
        <v>0</v>
      </c>
      <c r="Z63">
        <v>0.55000000000000004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0.92</v>
      </c>
      <c r="AH63">
        <v>2</v>
      </c>
      <c r="AI63">
        <v>50359028</v>
      </c>
      <c r="AJ63">
        <v>69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ROW(Source!A90)</f>
        <v>90</v>
      </c>
      <c r="B64">
        <v>50359029</v>
      </c>
      <c r="C64">
        <v>50359023</v>
      </c>
      <c r="D64">
        <v>45864820</v>
      </c>
      <c r="E64">
        <v>1</v>
      </c>
      <c r="F64">
        <v>1</v>
      </c>
      <c r="G64">
        <v>1</v>
      </c>
      <c r="H64">
        <v>3</v>
      </c>
      <c r="I64" t="s">
        <v>555</v>
      </c>
      <c r="J64" t="s">
        <v>556</v>
      </c>
      <c r="K64" t="s">
        <v>557</v>
      </c>
      <c r="L64">
        <v>1339</v>
      </c>
      <c r="N64">
        <v>1007</v>
      </c>
      <c r="O64" t="s">
        <v>167</v>
      </c>
      <c r="P64" t="s">
        <v>167</v>
      </c>
      <c r="Q64">
        <v>1</v>
      </c>
      <c r="X64">
        <v>1.3</v>
      </c>
      <c r="Y64">
        <v>122.95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1.3</v>
      </c>
      <c r="AH64">
        <v>2</v>
      </c>
      <c r="AI64">
        <v>50359029</v>
      </c>
      <c r="AJ64">
        <v>70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ROW(Source!A90)</f>
        <v>90</v>
      </c>
      <c r="B65">
        <v>50359030</v>
      </c>
      <c r="C65">
        <v>50359023</v>
      </c>
      <c r="D65">
        <v>45865353</v>
      </c>
      <c r="E65">
        <v>1</v>
      </c>
      <c r="F65">
        <v>1</v>
      </c>
      <c r="G65">
        <v>1</v>
      </c>
      <c r="H65">
        <v>3</v>
      </c>
      <c r="I65" t="s">
        <v>547</v>
      </c>
      <c r="J65" t="s">
        <v>548</v>
      </c>
      <c r="K65" t="s">
        <v>549</v>
      </c>
      <c r="L65">
        <v>1339</v>
      </c>
      <c r="N65">
        <v>1007</v>
      </c>
      <c r="O65" t="s">
        <v>167</v>
      </c>
      <c r="P65" t="s">
        <v>167</v>
      </c>
      <c r="Q65">
        <v>1</v>
      </c>
      <c r="X65">
        <v>0.15</v>
      </c>
      <c r="Y65">
        <v>2.2599999999999998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3</v>
      </c>
      <c r="AG65">
        <v>0.15</v>
      </c>
      <c r="AH65">
        <v>2</v>
      </c>
      <c r="AI65">
        <v>50359030</v>
      </c>
      <c r="AJ65">
        <v>71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ROW(Source!A91)</f>
        <v>91</v>
      </c>
      <c r="B66">
        <v>50338313</v>
      </c>
      <c r="C66">
        <v>50338311</v>
      </c>
      <c r="D66">
        <v>45981686</v>
      </c>
      <c r="E66">
        <v>1</v>
      </c>
      <c r="F66">
        <v>1</v>
      </c>
      <c r="G66">
        <v>1</v>
      </c>
      <c r="H66">
        <v>1</v>
      </c>
      <c r="I66" t="s">
        <v>558</v>
      </c>
      <c r="J66" t="s">
        <v>3</v>
      </c>
      <c r="K66" t="s">
        <v>559</v>
      </c>
      <c r="L66">
        <v>1476</v>
      </c>
      <c r="N66">
        <v>1013</v>
      </c>
      <c r="O66" t="s">
        <v>446</v>
      </c>
      <c r="P66" t="s">
        <v>447</v>
      </c>
      <c r="Q66">
        <v>1</v>
      </c>
      <c r="X66">
        <v>88.5</v>
      </c>
      <c r="Y66">
        <v>0</v>
      </c>
      <c r="Z66">
        <v>0</v>
      </c>
      <c r="AA66">
        <v>0</v>
      </c>
      <c r="AB66">
        <v>6.1</v>
      </c>
      <c r="AC66">
        <v>0</v>
      </c>
      <c r="AD66">
        <v>1</v>
      </c>
      <c r="AE66">
        <v>1</v>
      </c>
      <c r="AF66" t="s">
        <v>3</v>
      </c>
      <c r="AG66">
        <v>88.5</v>
      </c>
      <c r="AH66">
        <v>2</v>
      </c>
      <c r="AI66">
        <v>50338312</v>
      </c>
      <c r="AJ66">
        <v>72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ROW(Source!A92)</f>
        <v>92</v>
      </c>
      <c r="B67">
        <v>50539262</v>
      </c>
      <c r="C67">
        <v>50338219</v>
      </c>
      <c r="D67">
        <v>45975106</v>
      </c>
      <c r="E67">
        <v>1</v>
      </c>
      <c r="F67">
        <v>1</v>
      </c>
      <c r="G67">
        <v>1</v>
      </c>
      <c r="H67">
        <v>1</v>
      </c>
      <c r="I67" t="s">
        <v>444</v>
      </c>
      <c r="J67" t="s">
        <v>3</v>
      </c>
      <c r="K67" t="s">
        <v>445</v>
      </c>
      <c r="L67">
        <v>1476</v>
      </c>
      <c r="N67">
        <v>1013</v>
      </c>
      <c r="O67" t="s">
        <v>446</v>
      </c>
      <c r="P67" t="s">
        <v>447</v>
      </c>
      <c r="Q67">
        <v>1</v>
      </c>
      <c r="X67">
        <v>63.22</v>
      </c>
      <c r="Y67">
        <v>0</v>
      </c>
      <c r="Z67">
        <v>0</v>
      </c>
      <c r="AA67">
        <v>0</v>
      </c>
      <c r="AB67">
        <v>7.38</v>
      </c>
      <c r="AC67">
        <v>0</v>
      </c>
      <c r="AD67">
        <v>1</v>
      </c>
      <c r="AE67">
        <v>1</v>
      </c>
      <c r="AF67" t="s">
        <v>3</v>
      </c>
      <c r="AG67">
        <v>63.22</v>
      </c>
      <c r="AH67">
        <v>2</v>
      </c>
      <c r="AI67">
        <v>50539262</v>
      </c>
      <c r="AJ67">
        <v>73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ROW(Source!A92)</f>
        <v>92</v>
      </c>
      <c r="B68">
        <v>50539263</v>
      </c>
      <c r="C68">
        <v>50338219</v>
      </c>
      <c r="D68">
        <v>121548</v>
      </c>
      <c r="E68">
        <v>1</v>
      </c>
      <c r="F68">
        <v>1</v>
      </c>
      <c r="G68">
        <v>1</v>
      </c>
      <c r="H68">
        <v>1</v>
      </c>
      <c r="I68" t="s">
        <v>26</v>
      </c>
      <c r="J68" t="s">
        <v>3</v>
      </c>
      <c r="K68" t="s">
        <v>448</v>
      </c>
      <c r="L68">
        <v>608254</v>
      </c>
      <c r="N68">
        <v>1013</v>
      </c>
      <c r="O68" t="s">
        <v>449</v>
      </c>
      <c r="P68" t="s">
        <v>449</v>
      </c>
      <c r="Q68">
        <v>1</v>
      </c>
      <c r="X68">
        <v>0.15</v>
      </c>
      <c r="Y68">
        <v>0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2</v>
      </c>
      <c r="AF68" t="s">
        <v>3</v>
      </c>
      <c r="AG68">
        <v>0.15</v>
      </c>
      <c r="AH68">
        <v>2</v>
      </c>
      <c r="AI68">
        <v>50539263</v>
      </c>
      <c r="AJ68">
        <v>74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ROW(Source!A92)</f>
        <v>92</v>
      </c>
      <c r="B69">
        <v>50539264</v>
      </c>
      <c r="C69">
        <v>50338219</v>
      </c>
      <c r="D69">
        <v>45811353</v>
      </c>
      <c r="E69">
        <v>1</v>
      </c>
      <c r="F69">
        <v>1</v>
      </c>
      <c r="G69">
        <v>1</v>
      </c>
      <c r="H69">
        <v>2</v>
      </c>
      <c r="I69" t="s">
        <v>560</v>
      </c>
      <c r="J69" t="s">
        <v>561</v>
      </c>
      <c r="K69" t="s">
        <v>562</v>
      </c>
      <c r="L69">
        <v>45811227</v>
      </c>
      <c r="N69">
        <v>1013</v>
      </c>
      <c r="O69" t="s">
        <v>453</v>
      </c>
      <c r="P69" t="s">
        <v>453</v>
      </c>
      <c r="Q69">
        <v>1</v>
      </c>
      <c r="X69">
        <v>0.15</v>
      </c>
      <c r="Y69">
        <v>0</v>
      </c>
      <c r="Z69">
        <v>111.75</v>
      </c>
      <c r="AA69">
        <v>13.26</v>
      </c>
      <c r="AB69">
        <v>0</v>
      </c>
      <c r="AC69">
        <v>0</v>
      </c>
      <c r="AD69">
        <v>1</v>
      </c>
      <c r="AE69">
        <v>0</v>
      </c>
      <c r="AF69" t="s">
        <v>3</v>
      </c>
      <c r="AG69">
        <v>0.15</v>
      </c>
      <c r="AH69">
        <v>2</v>
      </c>
      <c r="AI69">
        <v>50539264</v>
      </c>
      <c r="AJ69">
        <v>75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ROW(Source!A92)</f>
        <v>92</v>
      </c>
      <c r="B70">
        <v>50539265</v>
      </c>
      <c r="C70">
        <v>50338219</v>
      </c>
      <c r="D70">
        <v>45813321</v>
      </c>
      <c r="E70">
        <v>1</v>
      </c>
      <c r="F70">
        <v>1</v>
      </c>
      <c r="G70">
        <v>1</v>
      </c>
      <c r="H70">
        <v>2</v>
      </c>
      <c r="I70" t="s">
        <v>454</v>
      </c>
      <c r="J70" t="s">
        <v>455</v>
      </c>
      <c r="K70" t="s">
        <v>456</v>
      </c>
      <c r="L70">
        <v>45811227</v>
      </c>
      <c r="N70">
        <v>1013</v>
      </c>
      <c r="O70" t="s">
        <v>453</v>
      </c>
      <c r="P70" t="s">
        <v>453</v>
      </c>
      <c r="Q70">
        <v>1</v>
      </c>
      <c r="X70">
        <v>0.21</v>
      </c>
      <c r="Y70">
        <v>0</v>
      </c>
      <c r="Z70">
        <v>86.55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0.21</v>
      </c>
      <c r="AH70">
        <v>2</v>
      </c>
      <c r="AI70">
        <v>50539265</v>
      </c>
      <c r="AJ70">
        <v>76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ROW(Source!A92)</f>
        <v>92</v>
      </c>
      <c r="B71">
        <v>50539266</v>
      </c>
      <c r="C71">
        <v>50338219</v>
      </c>
      <c r="D71">
        <v>45839591</v>
      </c>
      <c r="E71">
        <v>1</v>
      </c>
      <c r="F71">
        <v>1</v>
      </c>
      <c r="G71">
        <v>1</v>
      </c>
      <c r="H71">
        <v>3</v>
      </c>
      <c r="I71" t="s">
        <v>238</v>
      </c>
      <c r="J71" t="s">
        <v>241</v>
      </c>
      <c r="K71" t="s">
        <v>239</v>
      </c>
      <c r="L71">
        <v>1348</v>
      </c>
      <c r="N71">
        <v>1009</v>
      </c>
      <c r="O71" t="s">
        <v>240</v>
      </c>
      <c r="P71" t="s">
        <v>240</v>
      </c>
      <c r="Q71">
        <v>1000</v>
      </c>
      <c r="X71">
        <v>1</v>
      </c>
      <c r="Y71">
        <v>6386.94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3</v>
      </c>
      <c r="AG71">
        <v>1</v>
      </c>
      <c r="AH71">
        <v>2</v>
      </c>
      <c r="AI71">
        <v>50539266</v>
      </c>
      <c r="AJ71">
        <v>77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ROW(Source!A94)</f>
        <v>94</v>
      </c>
      <c r="B72">
        <v>50336851</v>
      </c>
      <c r="C72">
        <v>50336837</v>
      </c>
      <c r="D72">
        <v>45991065</v>
      </c>
      <c r="E72">
        <v>1</v>
      </c>
      <c r="F72">
        <v>1</v>
      </c>
      <c r="G72">
        <v>1</v>
      </c>
      <c r="H72">
        <v>1</v>
      </c>
      <c r="I72" t="s">
        <v>563</v>
      </c>
      <c r="J72" t="s">
        <v>3</v>
      </c>
      <c r="K72" t="s">
        <v>564</v>
      </c>
      <c r="L72">
        <v>1476</v>
      </c>
      <c r="N72">
        <v>1013</v>
      </c>
      <c r="O72" t="s">
        <v>446</v>
      </c>
      <c r="P72" t="s">
        <v>447</v>
      </c>
      <c r="Q72">
        <v>1</v>
      </c>
      <c r="X72">
        <v>29.12</v>
      </c>
      <c r="Y72">
        <v>0</v>
      </c>
      <c r="Z72">
        <v>0</v>
      </c>
      <c r="AA72">
        <v>0</v>
      </c>
      <c r="AB72">
        <v>7.94</v>
      </c>
      <c r="AC72">
        <v>0</v>
      </c>
      <c r="AD72">
        <v>1</v>
      </c>
      <c r="AE72">
        <v>1</v>
      </c>
      <c r="AF72" t="s">
        <v>3</v>
      </c>
      <c r="AG72">
        <v>29.12</v>
      </c>
      <c r="AH72">
        <v>2</v>
      </c>
      <c r="AI72">
        <v>50336838</v>
      </c>
      <c r="AJ72">
        <v>78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ROW(Source!A94)</f>
        <v>94</v>
      </c>
      <c r="B73">
        <v>50336852</v>
      </c>
      <c r="C73">
        <v>50336837</v>
      </c>
      <c r="D73">
        <v>121548</v>
      </c>
      <c r="E73">
        <v>1</v>
      </c>
      <c r="F73">
        <v>1</v>
      </c>
      <c r="G73">
        <v>1</v>
      </c>
      <c r="H73">
        <v>1</v>
      </c>
      <c r="I73" t="s">
        <v>26</v>
      </c>
      <c r="J73" t="s">
        <v>3</v>
      </c>
      <c r="K73" t="s">
        <v>448</v>
      </c>
      <c r="L73">
        <v>608254</v>
      </c>
      <c r="N73">
        <v>1013</v>
      </c>
      <c r="O73" t="s">
        <v>449</v>
      </c>
      <c r="P73" t="s">
        <v>449</v>
      </c>
      <c r="Q73">
        <v>1</v>
      </c>
      <c r="X73">
        <v>8.4499999999999993</v>
      </c>
      <c r="Y73">
        <v>0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2</v>
      </c>
      <c r="AF73" t="s">
        <v>3</v>
      </c>
      <c r="AG73">
        <v>8.4499999999999993</v>
      </c>
      <c r="AH73">
        <v>2</v>
      </c>
      <c r="AI73">
        <v>50336839</v>
      </c>
      <c r="AJ73">
        <v>79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ROW(Source!A94)</f>
        <v>94</v>
      </c>
      <c r="B74">
        <v>50336853</v>
      </c>
      <c r="C74">
        <v>50336837</v>
      </c>
      <c r="D74">
        <v>45811354</v>
      </c>
      <c r="E74">
        <v>1</v>
      </c>
      <c r="F74">
        <v>1</v>
      </c>
      <c r="G74">
        <v>1</v>
      </c>
      <c r="H74">
        <v>2</v>
      </c>
      <c r="I74" t="s">
        <v>565</v>
      </c>
      <c r="J74" t="s">
        <v>566</v>
      </c>
      <c r="K74" t="s">
        <v>567</v>
      </c>
      <c r="L74">
        <v>45811227</v>
      </c>
      <c r="N74">
        <v>1013</v>
      </c>
      <c r="O74" t="s">
        <v>453</v>
      </c>
      <c r="P74" t="s">
        <v>453</v>
      </c>
      <c r="Q74">
        <v>1</v>
      </c>
      <c r="X74">
        <v>1.04</v>
      </c>
      <c r="Y74">
        <v>0</v>
      </c>
      <c r="Z74">
        <v>115.16</v>
      </c>
      <c r="AA74">
        <v>13.26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1.04</v>
      </c>
      <c r="AH74">
        <v>2</v>
      </c>
      <c r="AI74">
        <v>50336840</v>
      </c>
      <c r="AJ74">
        <v>80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ROW(Source!A94)</f>
        <v>94</v>
      </c>
      <c r="B75">
        <v>50336854</v>
      </c>
      <c r="C75">
        <v>50336837</v>
      </c>
      <c r="D75">
        <v>45811438</v>
      </c>
      <c r="E75">
        <v>1</v>
      </c>
      <c r="F75">
        <v>1</v>
      </c>
      <c r="G75">
        <v>1</v>
      </c>
      <c r="H75">
        <v>2</v>
      </c>
      <c r="I75" t="s">
        <v>568</v>
      </c>
      <c r="J75" t="s">
        <v>569</v>
      </c>
      <c r="K75" t="s">
        <v>570</v>
      </c>
      <c r="L75">
        <v>45811227</v>
      </c>
      <c r="N75">
        <v>1013</v>
      </c>
      <c r="O75" t="s">
        <v>453</v>
      </c>
      <c r="P75" t="s">
        <v>453</v>
      </c>
      <c r="Q75">
        <v>1</v>
      </c>
      <c r="X75">
        <v>3.08</v>
      </c>
      <c r="Y75">
        <v>0</v>
      </c>
      <c r="Z75">
        <v>1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3.08</v>
      </c>
      <c r="AH75">
        <v>2</v>
      </c>
      <c r="AI75">
        <v>50336841</v>
      </c>
      <c r="AJ75">
        <v>81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ROW(Source!A94)</f>
        <v>94</v>
      </c>
      <c r="B76">
        <v>50336855</v>
      </c>
      <c r="C76">
        <v>50336837</v>
      </c>
      <c r="D76">
        <v>45812378</v>
      </c>
      <c r="E76">
        <v>1</v>
      </c>
      <c r="F76">
        <v>1</v>
      </c>
      <c r="G76">
        <v>1</v>
      </c>
      <c r="H76">
        <v>2</v>
      </c>
      <c r="I76" t="s">
        <v>571</v>
      </c>
      <c r="J76" t="s">
        <v>572</v>
      </c>
      <c r="K76" t="s">
        <v>573</v>
      </c>
      <c r="L76">
        <v>45811227</v>
      </c>
      <c r="N76">
        <v>1013</v>
      </c>
      <c r="O76" t="s">
        <v>453</v>
      </c>
      <c r="P76" t="s">
        <v>453</v>
      </c>
      <c r="Q76">
        <v>1</v>
      </c>
      <c r="X76">
        <v>3.07</v>
      </c>
      <c r="Y76">
        <v>0</v>
      </c>
      <c r="Z76">
        <v>69.62</v>
      </c>
      <c r="AA76">
        <v>11.38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3.07</v>
      </c>
      <c r="AH76">
        <v>2</v>
      </c>
      <c r="AI76">
        <v>50336842</v>
      </c>
      <c r="AJ76">
        <v>82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ROW(Source!A94)</f>
        <v>94</v>
      </c>
      <c r="B77">
        <v>50336856</v>
      </c>
      <c r="C77">
        <v>50336837</v>
      </c>
      <c r="D77">
        <v>45812382</v>
      </c>
      <c r="E77">
        <v>1</v>
      </c>
      <c r="F77">
        <v>1</v>
      </c>
      <c r="G77">
        <v>1</v>
      </c>
      <c r="H77">
        <v>2</v>
      </c>
      <c r="I77" t="s">
        <v>574</v>
      </c>
      <c r="J77" t="s">
        <v>575</v>
      </c>
      <c r="K77" t="s">
        <v>576</v>
      </c>
      <c r="L77">
        <v>45811227</v>
      </c>
      <c r="N77">
        <v>1013</v>
      </c>
      <c r="O77" t="s">
        <v>453</v>
      </c>
      <c r="P77" t="s">
        <v>453</v>
      </c>
      <c r="Q77">
        <v>1</v>
      </c>
      <c r="X77">
        <v>4.34</v>
      </c>
      <c r="Y77">
        <v>0</v>
      </c>
      <c r="Z77">
        <v>147.21</v>
      </c>
      <c r="AA77">
        <v>11.38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4.34</v>
      </c>
      <c r="AH77">
        <v>2</v>
      </c>
      <c r="AI77">
        <v>50336843</v>
      </c>
      <c r="AJ77">
        <v>83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ROW(Source!A94)</f>
        <v>94</v>
      </c>
      <c r="B78">
        <v>50336857</v>
      </c>
      <c r="C78">
        <v>50336837</v>
      </c>
      <c r="D78">
        <v>45813356</v>
      </c>
      <c r="E78">
        <v>1</v>
      </c>
      <c r="F78">
        <v>1</v>
      </c>
      <c r="G78">
        <v>1</v>
      </c>
      <c r="H78">
        <v>2</v>
      </c>
      <c r="I78" t="s">
        <v>577</v>
      </c>
      <c r="J78" t="s">
        <v>578</v>
      </c>
      <c r="K78" t="s">
        <v>579</v>
      </c>
      <c r="L78">
        <v>45811227</v>
      </c>
      <c r="N78">
        <v>1013</v>
      </c>
      <c r="O78" t="s">
        <v>453</v>
      </c>
      <c r="P78" t="s">
        <v>453</v>
      </c>
      <c r="Q78">
        <v>1</v>
      </c>
      <c r="X78">
        <v>1.85</v>
      </c>
      <c r="Y78">
        <v>0</v>
      </c>
      <c r="Z78">
        <v>214.24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3</v>
      </c>
      <c r="AG78">
        <v>1.85</v>
      </c>
      <c r="AH78">
        <v>2</v>
      </c>
      <c r="AI78">
        <v>50336844</v>
      </c>
      <c r="AJ78">
        <v>84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ROW(Source!A94)</f>
        <v>94</v>
      </c>
      <c r="B79">
        <v>50336858</v>
      </c>
      <c r="C79">
        <v>50336837</v>
      </c>
      <c r="D79">
        <v>45816303</v>
      </c>
      <c r="E79">
        <v>1</v>
      </c>
      <c r="F79">
        <v>1</v>
      </c>
      <c r="G79">
        <v>1</v>
      </c>
      <c r="H79">
        <v>3</v>
      </c>
      <c r="I79" t="s">
        <v>253</v>
      </c>
      <c r="J79" t="s">
        <v>255</v>
      </c>
      <c r="K79" t="s">
        <v>254</v>
      </c>
      <c r="L79">
        <v>1348</v>
      </c>
      <c r="N79">
        <v>1009</v>
      </c>
      <c r="O79" t="s">
        <v>240</v>
      </c>
      <c r="P79" t="s">
        <v>240</v>
      </c>
      <c r="Q79">
        <v>1000</v>
      </c>
      <c r="X79">
        <v>0</v>
      </c>
      <c r="Y79">
        <v>9189.35</v>
      </c>
      <c r="Z79">
        <v>0</v>
      </c>
      <c r="AA79">
        <v>0</v>
      </c>
      <c r="AB79">
        <v>0</v>
      </c>
      <c r="AC79">
        <v>1</v>
      </c>
      <c r="AD79">
        <v>0</v>
      </c>
      <c r="AE79">
        <v>0</v>
      </c>
      <c r="AF79" t="s">
        <v>3</v>
      </c>
      <c r="AG79">
        <v>0</v>
      </c>
      <c r="AH79">
        <v>2</v>
      </c>
      <c r="AI79">
        <v>50336845</v>
      </c>
      <c r="AJ79">
        <v>85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ROW(Source!A94)</f>
        <v>94</v>
      </c>
      <c r="B80">
        <v>50336859</v>
      </c>
      <c r="C80">
        <v>50336837</v>
      </c>
      <c r="D80">
        <v>45829720</v>
      </c>
      <c r="E80">
        <v>1</v>
      </c>
      <c r="F80">
        <v>1</v>
      </c>
      <c r="G80">
        <v>1</v>
      </c>
      <c r="H80">
        <v>3</v>
      </c>
      <c r="I80" t="s">
        <v>642</v>
      </c>
      <c r="J80" t="s">
        <v>643</v>
      </c>
      <c r="K80" t="s">
        <v>644</v>
      </c>
      <c r="L80">
        <v>1354</v>
      </c>
      <c r="N80">
        <v>1010</v>
      </c>
      <c r="O80" t="s">
        <v>119</v>
      </c>
      <c r="P80" t="s">
        <v>119</v>
      </c>
      <c r="Q80">
        <v>1</v>
      </c>
      <c r="X80">
        <v>0</v>
      </c>
      <c r="Y80">
        <v>0</v>
      </c>
      <c r="Z80">
        <v>0</v>
      </c>
      <c r="AA80">
        <v>0</v>
      </c>
      <c r="AB80">
        <v>0</v>
      </c>
      <c r="AC80">
        <v>1</v>
      </c>
      <c r="AD80">
        <v>0</v>
      </c>
      <c r="AE80">
        <v>0</v>
      </c>
      <c r="AF80" t="s">
        <v>3</v>
      </c>
      <c r="AG80">
        <v>0</v>
      </c>
      <c r="AH80">
        <v>3</v>
      </c>
      <c r="AI80">
        <v>-1</v>
      </c>
      <c r="AJ80" t="s">
        <v>3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ROW(Source!A94)</f>
        <v>94</v>
      </c>
      <c r="B81">
        <v>50336860</v>
      </c>
      <c r="C81">
        <v>50336837</v>
      </c>
      <c r="D81">
        <v>45836464</v>
      </c>
      <c r="E81">
        <v>1</v>
      </c>
      <c r="F81">
        <v>1</v>
      </c>
      <c r="G81">
        <v>1</v>
      </c>
      <c r="H81">
        <v>3</v>
      </c>
      <c r="I81" t="s">
        <v>266</v>
      </c>
      <c r="J81" t="s">
        <v>268</v>
      </c>
      <c r="K81" t="s">
        <v>267</v>
      </c>
      <c r="L81">
        <v>1348</v>
      </c>
      <c r="N81">
        <v>1009</v>
      </c>
      <c r="O81" t="s">
        <v>240</v>
      </c>
      <c r="P81" t="s">
        <v>240</v>
      </c>
      <c r="Q81">
        <v>1000</v>
      </c>
      <c r="X81">
        <v>1.03</v>
      </c>
      <c r="Y81">
        <v>8890.82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1.03</v>
      </c>
      <c r="AH81">
        <v>2</v>
      </c>
      <c r="AI81">
        <v>50336847</v>
      </c>
      <c r="AJ81">
        <v>87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ROW(Source!A100)</f>
        <v>100</v>
      </c>
      <c r="B82">
        <v>50338635</v>
      </c>
      <c r="C82">
        <v>50338634</v>
      </c>
      <c r="D82">
        <v>45988109</v>
      </c>
      <c r="E82">
        <v>1</v>
      </c>
      <c r="F82">
        <v>1</v>
      </c>
      <c r="G82">
        <v>1</v>
      </c>
      <c r="H82">
        <v>1</v>
      </c>
      <c r="I82" t="s">
        <v>580</v>
      </c>
      <c r="J82" t="s">
        <v>3</v>
      </c>
      <c r="K82" t="s">
        <v>581</v>
      </c>
      <c r="L82">
        <v>1476</v>
      </c>
      <c r="N82">
        <v>1013</v>
      </c>
      <c r="O82" t="s">
        <v>446</v>
      </c>
      <c r="P82" t="s">
        <v>447</v>
      </c>
      <c r="Q82">
        <v>1</v>
      </c>
      <c r="X82">
        <v>1.46</v>
      </c>
      <c r="Y82">
        <v>0</v>
      </c>
      <c r="Z82">
        <v>0</v>
      </c>
      <c r="AA82">
        <v>0</v>
      </c>
      <c r="AB82">
        <v>8.5399999999999991</v>
      </c>
      <c r="AC82">
        <v>0</v>
      </c>
      <c r="AD82">
        <v>1</v>
      </c>
      <c r="AE82">
        <v>1</v>
      </c>
      <c r="AF82" t="s">
        <v>3</v>
      </c>
      <c r="AG82">
        <v>1.46</v>
      </c>
      <c r="AH82">
        <v>2</v>
      </c>
      <c r="AI82">
        <v>50338635</v>
      </c>
      <c r="AJ82">
        <v>90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ROW(Source!A100)</f>
        <v>100</v>
      </c>
      <c r="B83">
        <v>50338636</v>
      </c>
      <c r="C83">
        <v>50338634</v>
      </c>
      <c r="D83">
        <v>121548</v>
      </c>
      <c r="E83">
        <v>1</v>
      </c>
      <c r="F83">
        <v>1</v>
      </c>
      <c r="G83">
        <v>1</v>
      </c>
      <c r="H83">
        <v>1</v>
      </c>
      <c r="I83" t="s">
        <v>26</v>
      </c>
      <c r="J83" t="s">
        <v>3</v>
      </c>
      <c r="K83" t="s">
        <v>448</v>
      </c>
      <c r="L83">
        <v>608254</v>
      </c>
      <c r="N83">
        <v>1013</v>
      </c>
      <c r="O83" t="s">
        <v>449</v>
      </c>
      <c r="P83" t="s">
        <v>449</v>
      </c>
      <c r="Q83">
        <v>1</v>
      </c>
      <c r="X83">
        <v>0.31</v>
      </c>
      <c r="Y83">
        <v>0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2</v>
      </c>
      <c r="AF83" t="s">
        <v>3</v>
      </c>
      <c r="AG83">
        <v>0.31</v>
      </c>
      <c r="AH83">
        <v>2</v>
      </c>
      <c r="AI83">
        <v>50338636</v>
      </c>
      <c r="AJ83">
        <v>91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ROW(Source!A100)</f>
        <v>100</v>
      </c>
      <c r="B84">
        <v>50338637</v>
      </c>
      <c r="C84">
        <v>50338634</v>
      </c>
      <c r="D84">
        <v>45811342</v>
      </c>
      <c r="E84">
        <v>1</v>
      </c>
      <c r="F84">
        <v>1</v>
      </c>
      <c r="G84">
        <v>1</v>
      </c>
      <c r="H84">
        <v>2</v>
      </c>
      <c r="I84" t="s">
        <v>505</v>
      </c>
      <c r="J84" t="s">
        <v>506</v>
      </c>
      <c r="K84" t="s">
        <v>507</v>
      </c>
      <c r="L84">
        <v>45811227</v>
      </c>
      <c r="N84">
        <v>1013</v>
      </c>
      <c r="O84" t="s">
        <v>453</v>
      </c>
      <c r="P84" t="s">
        <v>453</v>
      </c>
      <c r="Q84">
        <v>1</v>
      </c>
      <c r="X84">
        <v>0.02</v>
      </c>
      <c r="Y84">
        <v>0</v>
      </c>
      <c r="Z84">
        <v>134.41</v>
      </c>
      <c r="AA84">
        <v>13.26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0.02</v>
      </c>
      <c r="AH84">
        <v>2</v>
      </c>
      <c r="AI84">
        <v>50338637</v>
      </c>
      <c r="AJ84">
        <v>92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ROW(Source!A100)</f>
        <v>100</v>
      </c>
      <c r="B85">
        <v>50338638</v>
      </c>
      <c r="C85">
        <v>50338634</v>
      </c>
      <c r="D85">
        <v>45811492</v>
      </c>
      <c r="E85">
        <v>1</v>
      </c>
      <c r="F85">
        <v>1</v>
      </c>
      <c r="G85">
        <v>1</v>
      </c>
      <c r="H85">
        <v>2</v>
      </c>
      <c r="I85" t="s">
        <v>582</v>
      </c>
      <c r="J85" t="s">
        <v>583</v>
      </c>
      <c r="K85" t="s">
        <v>584</v>
      </c>
      <c r="L85">
        <v>45811227</v>
      </c>
      <c r="N85">
        <v>1013</v>
      </c>
      <c r="O85" t="s">
        <v>453</v>
      </c>
      <c r="P85" t="s">
        <v>453</v>
      </c>
      <c r="Q85">
        <v>1</v>
      </c>
      <c r="X85">
        <v>0.28999999999999998</v>
      </c>
      <c r="Y85">
        <v>0</v>
      </c>
      <c r="Z85">
        <v>142.46</v>
      </c>
      <c r="AA85">
        <v>13.26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0.28999999999999998</v>
      </c>
      <c r="AH85">
        <v>2</v>
      </c>
      <c r="AI85">
        <v>50338638</v>
      </c>
      <c r="AJ85">
        <v>93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ROW(Source!A100)</f>
        <v>100</v>
      </c>
      <c r="B86">
        <v>50338639</v>
      </c>
      <c r="C86">
        <v>50338634</v>
      </c>
      <c r="D86">
        <v>45813321</v>
      </c>
      <c r="E86">
        <v>1</v>
      </c>
      <c r="F86">
        <v>1</v>
      </c>
      <c r="G86">
        <v>1</v>
      </c>
      <c r="H86">
        <v>2</v>
      </c>
      <c r="I86" t="s">
        <v>454</v>
      </c>
      <c r="J86" t="s">
        <v>455</v>
      </c>
      <c r="K86" t="s">
        <v>456</v>
      </c>
      <c r="L86">
        <v>45811227</v>
      </c>
      <c r="N86">
        <v>1013</v>
      </c>
      <c r="O86" t="s">
        <v>453</v>
      </c>
      <c r="P86" t="s">
        <v>453</v>
      </c>
      <c r="Q86">
        <v>1</v>
      </c>
      <c r="X86">
        <v>0.02</v>
      </c>
      <c r="Y86">
        <v>0</v>
      </c>
      <c r="Z86">
        <v>86.55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3</v>
      </c>
      <c r="AG86">
        <v>0.02</v>
      </c>
      <c r="AH86">
        <v>2</v>
      </c>
      <c r="AI86">
        <v>50338639</v>
      </c>
      <c r="AJ86">
        <v>94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ROW(Source!A100)</f>
        <v>100</v>
      </c>
      <c r="B87">
        <v>50338640</v>
      </c>
      <c r="C87">
        <v>50338634</v>
      </c>
      <c r="D87">
        <v>45816610</v>
      </c>
      <c r="E87">
        <v>1</v>
      </c>
      <c r="F87">
        <v>1</v>
      </c>
      <c r="G87">
        <v>1</v>
      </c>
      <c r="H87">
        <v>3</v>
      </c>
      <c r="I87" t="s">
        <v>585</v>
      </c>
      <c r="J87" t="s">
        <v>586</v>
      </c>
      <c r="K87" t="s">
        <v>587</v>
      </c>
      <c r="L87">
        <v>1346</v>
      </c>
      <c r="N87">
        <v>1009</v>
      </c>
      <c r="O87" t="s">
        <v>471</v>
      </c>
      <c r="P87" t="s">
        <v>471</v>
      </c>
      <c r="Q87">
        <v>1</v>
      </c>
      <c r="X87">
        <v>1.2E-2</v>
      </c>
      <c r="Y87">
        <v>23.59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3</v>
      </c>
      <c r="AG87">
        <v>1.2E-2</v>
      </c>
      <c r="AH87">
        <v>2</v>
      </c>
      <c r="AI87">
        <v>50338640</v>
      </c>
      <c r="AJ87">
        <v>95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ROW(Source!A100)</f>
        <v>100</v>
      </c>
      <c r="B88">
        <v>50338641</v>
      </c>
      <c r="C88">
        <v>50338634</v>
      </c>
      <c r="D88">
        <v>45817317</v>
      </c>
      <c r="E88">
        <v>1</v>
      </c>
      <c r="F88">
        <v>1</v>
      </c>
      <c r="G88">
        <v>1</v>
      </c>
      <c r="H88">
        <v>3</v>
      </c>
      <c r="I88" t="s">
        <v>588</v>
      </c>
      <c r="J88" t="s">
        <v>589</v>
      </c>
      <c r="K88" t="s">
        <v>590</v>
      </c>
      <c r="L88">
        <v>1346</v>
      </c>
      <c r="N88">
        <v>1009</v>
      </c>
      <c r="O88" t="s">
        <v>471</v>
      </c>
      <c r="P88" t="s">
        <v>471</v>
      </c>
      <c r="Q88">
        <v>1</v>
      </c>
      <c r="X88">
        <v>0.01</v>
      </c>
      <c r="Y88">
        <v>28.15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3</v>
      </c>
      <c r="AG88">
        <v>0.01</v>
      </c>
      <c r="AH88">
        <v>2</v>
      </c>
      <c r="AI88">
        <v>50338641</v>
      </c>
      <c r="AJ88">
        <v>96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ROW(Source!A100)</f>
        <v>100</v>
      </c>
      <c r="B89">
        <v>50338642</v>
      </c>
      <c r="C89">
        <v>50338634</v>
      </c>
      <c r="D89">
        <v>45870745</v>
      </c>
      <c r="E89">
        <v>1</v>
      </c>
      <c r="F89">
        <v>1</v>
      </c>
      <c r="G89">
        <v>1</v>
      </c>
      <c r="H89">
        <v>3</v>
      </c>
      <c r="I89" t="s">
        <v>275</v>
      </c>
      <c r="J89" t="s">
        <v>277</v>
      </c>
      <c r="K89" t="s">
        <v>276</v>
      </c>
      <c r="L89">
        <v>1348</v>
      </c>
      <c r="N89">
        <v>1009</v>
      </c>
      <c r="O89" t="s">
        <v>240</v>
      </c>
      <c r="P89" t="s">
        <v>240</v>
      </c>
      <c r="Q89">
        <v>1000</v>
      </c>
      <c r="X89">
        <v>5.0000000000000001E-4</v>
      </c>
      <c r="Y89">
        <v>89303.44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3</v>
      </c>
      <c r="AG89">
        <v>5.0000000000000001E-4</v>
      </c>
      <c r="AH89">
        <v>2</v>
      </c>
      <c r="AI89">
        <v>50338642</v>
      </c>
      <c r="AJ89">
        <v>98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ROW(Source!A100)</f>
        <v>100</v>
      </c>
      <c r="B90">
        <v>50338643</v>
      </c>
      <c r="C90">
        <v>50338634</v>
      </c>
      <c r="D90">
        <v>45873941</v>
      </c>
      <c r="E90">
        <v>1</v>
      </c>
      <c r="F90">
        <v>1</v>
      </c>
      <c r="G90">
        <v>1</v>
      </c>
      <c r="H90">
        <v>3</v>
      </c>
      <c r="I90" t="s">
        <v>591</v>
      </c>
      <c r="J90" t="s">
        <v>592</v>
      </c>
      <c r="K90" t="s">
        <v>593</v>
      </c>
      <c r="L90">
        <v>1346</v>
      </c>
      <c r="N90">
        <v>1009</v>
      </c>
      <c r="O90" t="s">
        <v>471</v>
      </c>
      <c r="P90" t="s">
        <v>471</v>
      </c>
      <c r="Q90">
        <v>1</v>
      </c>
      <c r="X90">
        <v>0.01</v>
      </c>
      <c r="Y90">
        <v>33.06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3</v>
      </c>
      <c r="AG90">
        <v>0.01</v>
      </c>
      <c r="AH90">
        <v>2</v>
      </c>
      <c r="AI90">
        <v>50338643</v>
      </c>
      <c r="AJ90">
        <v>99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ROW(Source!A100)</f>
        <v>100</v>
      </c>
      <c r="B91">
        <v>50338644</v>
      </c>
      <c r="C91">
        <v>50338634</v>
      </c>
      <c r="D91">
        <v>45967299</v>
      </c>
      <c r="E91">
        <v>1</v>
      </c>
      <c r="F91">
        <v>1</v>
      </c>
      <c r="G91">
        <v>1</v>
      </c>
      <c r="H91">
        <v>3</v>
      </c>
      <c r="I91" t="s">
        <v>493</v>
      </c>
      <c r="J91" t="s">
        <v>494</v>
      </c>
      <c r="K91" t="s">
        <v>495</v>
      </c>
      <c r="L91">
        <v>1344</v>
      </c>
      <c r="N91">
        <v>1008</v>
      </c>
      <c r="O91" t="s">
        <v>496</v>
      </c>
      <c r="P91" t="s">
        <v>496</v>
      </c>
      <c r="Q91">
        <v>1</v>
      </c>
      <c r="X91">
        <v>0.25</v>
      </c>
      <c r="Y91">
        <v>1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0</v>
      </c>
      <c r="AF91" t="s">
        <v>3</v>
      </c>
      <c r="AG91">
        <v>0.25</v>
      </c>
      <c r="AH91">
        <v>2</v>
      </c>
      <c r="AI91">
        <v>50338644</v>
      </c>
      <c r="AJ91">
        <v>100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ROW(Source!A106)</f>
        <v>106</v>
      </c>
      <c r="B92">
        <v>50338238</v>
      </c>
      <c r="C92">
        <v>50338227</v>
      </c>
      <c r="D92">
        <v>45975055</v>
      </c>
      <c r="E92">
        <v>1</v>
      </c>
      <c r="F92">
        <v>1</v>
      </c>
      <c r="G92">
        <v>1</v>
      </c>
      <c r="H92">
        <v>1</v>
      </c>
      <c r="I92" t="s">
        <v>594</v>
      </c>
      <c r="J92" t="s">
        <v>3</v>
      </c>
      <c r="K92" t="s">
        <v>595</v>
      </c>
      <c r="L92">
        <v>1476</v>
      </c>
      <c r="N92">
        <v>1013</v>
      </c>
      <c r="O92" t="s">
        <v>446</v>
      </c>
      <c r="P92" t="s">
        <v>447</v>
      </c>
      <c r="Q92">
        <v>1</v>
      </c>
      <c r="X92">
        <v>8.9600000000000009</v>
      </c>
      <c r="Y92">
        <v>0</v>
      </c>
      <c r="Z92">
        <v>0</v>
      </c>
      <c r="AA92">
        <v>0</v>
      </c>
      <c r="AB92">
        <v>7.65</v>
      </c>
      <c r="AC92">
        <v>0</v>
      </c>
      <c r="AD92">
        <v>1</v>
      </c>
      <c r="AE92">
        <v>1</v>
      </c>
      <c r="AF92" t="s">
        <v>3</v>
      </c>
      <c r="AG92">
        <v>8.9600000000000009</v>
      </c>
      <c r="AH92">
        <v>2</v>
      </c>
      <c r="AI92">
        <v>50338238</v>
      </c>
      <c r="AJ92">
        <v>101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ROW(Source!A106)</f>
        <v>106</v>
      </c>
      <c r="B93">
        <v>50338239</v>
      </c>
      <c r="C93">
        <v>50338227</v>
      </c>
      <c r="D93">
        <v>121548</v>
      </c>
      <c r="E93">
        <v>1</v>
      </c>
      <c r="F93">
        <v>1</v>
      </c>
      <c r="G93">
        <v>1</v>
      </c>
      <c r="H93">
        <v>1</v>
      </c>
      <c r="I93" t="s">
        <v>26</v>
      </c>
      <c r="J93" t="s">
        <v>3</v>
      </c>
      <c r="K93" t="s">
        <v>448</v>
      </c>
      <c r="L93">
        <v>608254</v>
      </c>
      <c r="N93">
        <v>1013</v>
      </c>
      <c r="O93" t="s">
        <v>449</v>
      </c>
      <c r="P93" t="s">
        <v>449</v>
      </c>
      <c r="Q93">
        <v>1</v>
      </c>
      <c r="X93">
        <v>0.06</v>
      </c>
      <c r="Y93">
        <v>0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2</v>
      </c>
      <c r="AF93" t="s">
        <v>3</v>
      </c>
      <c r="AG93">
        <v>0.06</v>
      </c>
      <c r="AH93">
        <v>2</v>
      </c>
      <c r="AI93">
        <v>50338239</v>
      </c>
      <c r="AJ93">
        <v>102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ROW(Source!A106)</f>
        <v>106</v>
      </c>
      <c r="B94">
        <v>50338240</v>
      </c>
      <c r="C94">
        <v>50338227</v>
      </c>
      <c r="D94">
        <v>45811342</v>
      </c>
      <c r="E94">
        <v>1</v>
      </c>
      <c r="F94">
        <v>1</v>
      </c>
      <c r="G94">
        <v>1</v>
      </c>
      <c r="H94">
        <v>2</v>
      </c>
      <c r="I94" t="s">
        <v>505</v>
      </c>
      <c r="J94" t="s">
        <v>506</v>
      </c>
      <c r="K94" t="s">
        <v>507</v>
      </c>
      <c r="L94">
        <v>45811227</v>
      </c>
      <c r="N94">
        <v>1013</v>
      </c>
      <c r="O94" t="s">
        <v>453</v>
      </c>
      <c r="P94" t="s">
        <v>453</v>
      </c>
      <c r="Q94">
        <v>1</v>
      </c>
      <c r="X94">
        <v>0.06</v>
      </c>
      <c r="Y94">
        <v>0</v>
      </c>
      <c r="Z94">
        <v>134.41</v>
      </c>
      <c r="AA94">
        <v>13.26</v>
      </c>
      <c r="AB94">
        <v>0</v>
      </c>
      <c r="AC94">
        <v>0</v>
      </c>
      <c r="AD94">
        <v>1</v>
      </c>
      <c r="AE94">
        <v>0</v>
      </c>
      <c r="AF94" t="s">
        <v>3</v>
      </c>
      <c r="AG94">
        <v>0.06</v>
      </c>
      <c r="AH94">
        <v>2</v>
      </c>
      <c r="AI94">
        <v>50338240</v>
      </c>
      <c r="AJ94">
        <v>103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ROW(Source!A106)</f>
        <v>106</v>
      </c>
      <c r="B95">
        <v>50338241</v>
      </c>
      <c r="C95">
        <v>50338227</v>
      </c>
      <c r="D95">
        <v>45813321</v>
      </c>
      <c r="E95">
        <v>1</v>
      </c>
      <c r="F95">
        <v>1</v>
      </c>
      <c r="G95">
        <v>1</v>
      </c>
      <c r="H95">
        <v>2</v>
      </c>
      <c r="I95" t="s">
        <v>454</v>
      </c>
      <c r="J95" t="s">
        <v>455</v>
      </c>
      <c r="K95" t="s">
        <v>456</v>
      </c>
      <c r="L95">
        <v>45811227</v>
      </c>
      <c r="N95">
        <v>1013</v>
      </c>
      <c r="O95" t="s">
        <v>453</v>
      </c>
      <c r="P95" t="s">
        <v>453</v>
      </c>
      <c r="Q95">
        <v>1</v>
      </c>
      <c r="X95">
        <v>0.06</v>
      </c>
      <c r="Y95">
        <v>0</v>
      </c>
      <c r="Z95">
        <v>86.55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3</v>
      </c>
      <c r="AG95">
        <v>0.06</v>
      </c>
      <c r="AH95">
        <v>2</v>
      </c>
      <c r="AI95">
        <v>50338241</v>
      </c>
      <c r="AJ95">
        <v>104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ROW(Source!A106)</f>
        <v>106</v>
      </c>
      <c r="B96">
        <v>50338242</v>
      </c>
      <c r="C96">
        <v>50338227</v>
      </c>
      <c r="D96">
        <v>45816372</v>
      </c>
      <c r="E96">
        <v>1</v>
      </c>
      <c r="F96">
        <v>1</v>
      </c>
      <c r="G96">
        <v>1</v>
      </c>
      <c r="H96">
        <v>3</v>
      </c>
      <c r="I96" t="s">
        <v>596</v>
      </c>
      <c r="J96" t="s">
        <v>597</v>
      </c>
      <c r="K96" t="s">
        <v>598</v>
      </c>
      <c r="L96">
        <v>1348</v>
      </c>
      <c r="N96">
        <v>1009</v>
      </c>
      <c r="O96" t="s">
        <v>240</v>
      </c>
      <c r="P96" t="s">
        <v>240</v>
      </c>
      <c r="Q96">
        <v>1000</v>
      </c>
      <c r="X96">
        <v>1.16E-3</v>
      </c>
      <c r="Y96">
        <v>1731.65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3</v>
      </c>
      <c r="AG96">
        <v>1.16E-3</v>
      </c>
      <c r="AH96">
        <v>2</v>
      </c>
      <c r="AI96">
        <v>50338242</v>
      </c>
      <c r="AJ96">
        <v>105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ROW(Source!A106)</f>
        <v>106</v>
      </c>
      <c r="B97">
        <v>50338243</v>
      </c>
      <c r="C97">
        <v>50338227</v>
      </c>
      <c r="D97">
        <v>45816838</v>
      </c>
      <c r="E97">
        <v>1</v>
      </c>
      <c r="F97">
        <v>1</v>
      </c>
      <c r="G97">
        <v>1</v>
      </c>
      <c r="H97">
        <v>3</v>
      </c>
      <c r="I97" t="s">
        <v>599</v>
      </c>
      <c r="J97" t="s">
        <v>600</v>
      </c>
      <c r="K97" t="s">
        <v>601</v>
      </c>
      <c r="L97">
        <v>1346</v>
      </c>
      <c r="N97">
        <v>1009</v>
      </c>
      <c r="O97" t="s">
        <v>471</v>
      </c>
      <c r="P97" t="s">
        <v>471</v>
      </c>
      <c r="Q97">
        <v>1</v>
      </c>
      <c r="X97">
        <v>0.02</v>
      </c>
      <c r="Y97">
        <v>25.89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3</v>
      </c>
      <c r="AG97">
        <v>0.02</v>
      </c>
      <c r="AH97">
        <v>2</v>
      </c>
      <c r="AI97">
        <v>50338243</v>
      </c>
      <c r="AJ97">
        <v>106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ROW(Source!A106)</f>
        <v>106</v>
      </c>
      <c r="B98">
        <v>50338244</v>
      </c>
      <c r="C98">
        <v>50338227</v>
      </c>
      <c r="D98">
        <v>45817317</v>
      </c>
      <c r="E98">
        <v>1</v>
      </c>
      <c r="F98">
        <v>1</v>
      </c>
      <c r="G98">
        <v>1</v>
      </c>
      <c r="H98">
        <v>3</v>
      </c>
      <c r="I98" t="s">
        <v>588</v>
      </c>
      <c r="J98" t="s">
        <v>589</v>
      </c>
      <c r="K98" t="s">
        <v>590</v>
      </c>
      <c r="L98">
        <v>1346</v>
      </c>
      <c r="N98">
        <v>1009</v>
      </c>
      <c r="O98" t="s">
        <v>471</v>
      </c>
      <c r="P98" t="s">
        <v>471</v>
      </c>
      <c r="Q98">
        <v>1</v>
      </c>
      <c r="X98">
        <v>0.32</v>
      </c>
      <c r="Y98">
        <v>28.15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3</v>
      </c>
      <c r="AG98">
        <v>0.32</v>
      </c>
      <c r="AH98">
        <v>2</v>
      </c>
      <c r="AI98">
        <v>50338244</v>
      </c>
      <c r="AJ98">
        <v>107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ROW(Source!A106)</f>
        <v>106</v>
      </c>
      <c r="B99">
        <v>50338245</v>
      </c>
      <c r="C99">
        <v>50338227</v>
      </c>
      <c r="D99">
        <v>45879872</v>
      </c>
      <c r="E99">
        <v>1</v>
      </c>
      <c r="F99">
        <v>1</v>
      </c>
      <c r="G99">
        <v>1</v>
      </c>
      <c r="H99">
        <v>3</v>
      </c>
      <c r="I99" t="s">
        <v>602</v>
      </c>
      <c r="J99" t="s">
        <v>603</v>
      </c>
      <c r="K99" t="s">
        <v>604</v>
      </c>
      <c r="L99">
        <v>1356</v>
      </c>
      <c r="N99">
        <v>1010</v>
      </c>
      <c r="O99" t="s">
        <v>263</v>
      </c>
      <c r="P99" t="s">
        <v>263</v>
      </c>
      <c r="Q99">
        <v>1000</v>
      </c>
      <c r="X99">
        <v>1.2200000000000001E-2</v>
      </c>
      <c r="Y99">
        <v>261.16000000000003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1.2200000000000001E-2</v>
      </c>
      <c r="AH99">
        <v>2</v>
      </c>
      <c r="AI99">
        <v>50338245</v>
      </c>
      <c r="AJ99">
        <v>109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ROW(Source!A106)</f>
        <v>106</v>
      </c>
      <c r="B100">
        <v>50338246</v>
      </c>
      <c r="C100">
        <v>50338227</v>
      </c>
      <c r="D100">
        <v>45880889</v>
      </c>
      <c r="E100">
        <v>1</v>
      </c>
      <c r="F100">
        <v>1</v>
      </c>
      <c r="G100">
        <v>1</v>
      </c>
      <c r="H100">
        <v>3</v>
      </c>
      <c r="I100" t="s">
        <v>605</v>
      </c>
      <c r="J100" t="s">
        <v>606</v>
      </c>
      <c r="K100" t="s">
        <v>607</v>
      </c>
      <c r="L100">
        <v>1354</v>
      </c>
      <c r="N100">
        <v>1010</v>
      </c>
      <c r="O100" t="s">
        <v>119</v>
      </c>
      <c r="P100" t="s">
        <v>119</v>
      </c>
      <c r="Q100">
        <v>1</v>
      </c>
      <c r="X100">
        <v>5</v>
      </c>
      <c r="Y100">
        <v>3.51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3</v>
      </c>
      <c r="AG100">
        <v>5</v>
      </c>
      <c r="AH100">
        <v>2</v>
      </c>
      <c r="AI100">
        <v>50338246</v>
      </c>
      <c r="AJ100">
        <v>110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ROW(Source!A106)</f>
        <v>106</v>
      </c>
      <c r="B101">
        <v>50338247</v>
      </c>
      <c r="C101">
        <v>50338227</v>
      </c>
      <c r="D101">
        <v>45967299</v>
      </c>
      <c r="E101">
        <v>1</v>
      </c>
      <c r="F101">
        <v>1</v>
      </c>
      <c r="G101">
        <v>1</v>
      </c>
      <c r="H101">
        <v>3</v>
      </c>
      <c r="I101" t="s">
        <v>493</v>
      </c>
      <c r="J101" t="s">
        <v>494</v>
      </c>
      <c r="K101" t="s">
        <v>495</v>
      </c>
      <c r="L101">
        <v>1344</v>
      </c>
      <c r="N101">
        <v>1008</v>
      </c>
      <c r="O101" t="s">
        <v>496</v>
      </c>
      <c r="P101" t="s">
        <v>496</v>
      </c>
      <c r="Q101">
        <v>1</v>
      </c>
      <c r="X101">
        <v>1.37</v>
      </c>
      <c r="Y101">
        <v>1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3</v>
      </c>
      <c r="AG101">
        <v>1.37</v>
      </c>
      <c r="AH101">
        <v>2</v>
      </c>
      <c r="AI101">
        <v>50338247</v>
      </c>
      <c r="AJ101">
        <v>111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ROW(Source!A108)</f>
        <v>108</v>
      </c>
      <c r="B102">
        <v>50338550</v>
      </c>
      <c r="C102">
        <v>50338548</v>
      </c>
      <c r="D102">
        <v>45975055</v>
      </c>
      <c r="E102">
        <v>1</v>
      </c>
      <c r="F102">
        <v>1</v>
      </c>
      <c r="G102">
        <v>1</v>
      </c>
      <c r="H102">
        <v>1</v>
      </c>
      <c r="I102" t="s">
        <v>594</v>
      </c>
      <c r="J102" t="s">
        <v>3</v>
      </c>
      <c r="K102" t="s">
        <v>595</v>
      </c>
      <c r="L102">
        <v>1476</v>
      </c>
      <c r="N102">
        <v>1013</v>
      </c>
      <c r="O102" t="s">
        <v>446</v>
      </c>
      <c r="P102" t="s">
        <v>447</v>
      </c>
      <c r="Q102">
        <v>1</v>
      </c>
      <c r="X102">
        <v>54</v>
      </c>
      <c r="Y102">
        <v>0</v>
      </c>
      <c r="Z102">
        <v>0</v>
      </c>
      <c r="AA102">
        <v>0</v>
      </c>
      <c r="AB102">
        <v>7.65</v>
      </c>
      <c r="AC102">
        <v>0</v>
      </c>
      <c r="AD102">
        <v>1</v>
      </c>
      <c r="AE102">
        <v>1</v>
      </c>
      <c r="AF102" t="s">
        <v>3</v>
      </c>
      <c r="AG102">
        <v>54</v>
      </c>
      <c r="AH102">
        <v>2</v>
      </c>
      <c r="AI102">
        <v>50338550</v>
      </c>
      <c r="AJ102">
        <v>112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ROW(Source!A108)</f>
        <v>108</v>
      </c>
      <c r="B103">
        <v>50338551</v>
      </c>
      <c r="C103">
        <v>50338548</v>
      </c>
      <c r="D103">
        <v>121548</v>
      </c>
      <c r="E103">
        <v>1</v>
      </c>
      <c r="F103">
        <v>1</v>
      </c>
      <c r="G103">
        <v>1</v>
      </c>
      <c r="H103">
        <v>1</v>
      </c>
      <c r="I103" t="s">
        <v>26</v>
      </c>
      <c r="J103" t="s">
        <v>3</v>
      </c>
      <c r="K103" t="s">
        <v>448</v>
      </c>
      <c r="L103">
        <v>608254</v>
      </c>
      <c r="N103">
        <v>1013</v>
      </c>
      <c r="O103" t="s">
        <v>449</v>
      </c>
      <c r="P103" t="s">
        <v>449</v>
      </c>
      <c r="Q103">
        <v>1</v>
      </c>
      <c r="X103">
        <v>1.25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2</v>
      </c>
      <c r="AF103" t="s">
        <v>3</v>
      </c>
      <c r="AG103">
        <v>1.25</v>
      </c>
      <c r="AH103">
        <v>2</v>
      </c>
      <c r="AI103">
        <v>50338551</v>
      </c>
      <c r="AJ103">
        <v>113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ROW(Source!A108)</f>
        <v>108</v>
      </c>
      <c r="B104">
        <v>50338552</v>
      </c>
      <c r="C104">
        <v>50338548</v>
      </c>
      <c r="D104">
        <v>45811342</v>
      </c>
      <c r="E104">
        <v>1</v>
      </c>
      <c r="F104">
        <v>1</v>
      </c>
      <c r="G104">
        <v>1</v>
      </c>
      <c r="H104">
        <v>2</v>
      </c>
      <c r="I104" t="s">
        <v>505</v>
      </c>
      <c r="J104" t="s">
        <v>506</v>
      </c>
      <c r="K104" t="s">
        <v>507</v>
      </c>
      <c r="L104">
        <v>45811227</v>
      </c>
      <c r="N104">
        <v>1013</v>
      </c>
      <c r="O104" t="s">
        <v>453</v>
      </c>
      <c r="P104" t="s">
        <v>453</v>
      </c>
      <c r="Q104">
        <v>1</v>
      </c>
      <c r="X104">
        <v>1.25</v>
      </c>
      <c r="Y104">
        <v>0</v>
      </c>
      <c r="Z104">
        <v>134.41</v>
      </c>
      <c r="AA104">
        <v>13.26</v>
      </c>
      <c r="AB104">
        <v>0</v>
      </c>
      <c r="AC104">
        <v>0</v>
      </c>
      <c r="AD104">
        <v>1</v>
      </c>
      <c r="AE104">
        <v>0</v>
      </c>
      <c r="AF104" t="s">
        <v>3</v>
      </c>
      <c r="AG104">
        <v>1.25</v>
      </c>
      <c r="AH104">
        <v>2</v>
      </c>
      <c r="AI104">
        <v>50338552</v>
      </c>
      <c r="AJ104">
        <v>114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ROW(Source!A108)</f>
        <v>108</v>
      </c>
      <c r="B105">
        <v>50338553</v>
      </c>
      <c r="C105">
        <v>50338548</v>
      </c>
      <c r="D105">
        <v>45811558</v>
      </c>
      <c r="E105">
        <v>1</v>
      </c>
      <c r="F105">
        <v>1</v>
      </c>
      <c r="G105">
        <v>1</v>
      </c>
      <c r="H105">
        <v>2</v>
      </c>
      <c r="I105" t="s">
        <v>608</v>
      </c>
      <c r="J105" t="s">
        <v>609</v>
      </c>
      <c r="K105" t="s">
        <v>610</v>
      </c>
      <c r="L105">
        <v>45811227</v>
      </c>
      <c r="N105">
        <v>1013</v>
      </c>
      <c r="O105" t="s">
        <v>453</v>
      </c>
      <c r="P105" t="s">
        <v>453</v>
      </c>
      <c r="Q105">
        <v>1</v>
      </c>
      <c r="X105">
        <v>10.48</v>
      </c>
      <c r="Y105">
        <v>0</v>
      </c>
      <c r="Z105">
        <v>8.1</v>
      </c>
      <c r="AA105">
        <v>0</v>
      </c>
      <c r="AB105">
        <v>0</v>
      </c>
      <c r="AC105">
        <v>0</v>
      </c>
      <c r="AD105">
        <v>1</v>
      </c>
      <c r="AE105">
        <v>0</v>
      </c>
      <c r="AF105" t="s">
        <v>3</v>
      </c>
      <c r="AG105">
        <v>10.48</v>
      </c>
      <c r="AH105">
        <v>2</v>
      </c>
      <c r="AI105">
        <v>50338553</v>
      </c>
      <c r="AJ105">
        <v>115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ROW(Source!A108)</f>
        <v>108</v>
      </c>
      <c r="B106">
        <v>50338554</v>
      </c>
      <c r="C106">
        <v>50338548</v>
      </c>
      <c r="D106">
        <v>45813321</v>
      </c>
      <c r="E106">
        <v>1</v>
      </c>
      <c r="F106">
        <v>1</v>
      </c>
      <c r="G106">
        <v>1</v>
      </c>
      <c r="H106">
        <v>2</v>
      </c>
      <c r="I106" t="s">
        <v>454</v>
      </c>
      <c r="J106" t="s">
        <v>455</v>
      </c>
      <c r="K106" t="s">
        <v>456</v>
      </c>
      <c r="L106">
        <v>45811227</v>
      </c>
      <c r="N106">
        <v>1013</v>
      </c>
      <c r="O106" t="s">
        <v>453</v>
      </c>
      <c r="P106" t="s">
        <v>453</v>
      </c>
      <c r="Q106">
        <v>1</v>
      </c>
      <c r="X106">
        <v>1.25</v>
      </c>
      <c r="Y106">
        <v>0</v>
      </c>
      <c r="Z106">
        <v>86.55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1.25</v>
      </c>
      <c r="AH106">
        <v>2</v>
      </c>
      <c r="AI106">
        <v>50338554</v>
      </c>
      <c r="AJ106">
        <v>116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ROW(Source!A108)</f>
        <v>108</v>
      </c>
      <c r="B107">
        <v>50338555</v>
      </c>
      <c r="C107">
        <v>50338548</v>
      </c>
      <c r="D107">
        <v>45816577</v>
      </c>
      <c r="E107">
        <v>1</v>
      </c>
      <c r="F107">
        <v>1</v>
      </c>
      <c r="G107">
        <v>1</v>
      </c>
      <c r="H107">
        <v>3</v>
      </c>
      <c r="I107" t="s">
        <v>611</v>
      </c>
      <c r="J107" t="s">
        <v>612</v>
      </c>
      <c r="K107" t="s">
        <v>613</v>
      </c>
      <c r="L107">
        <v>1346</v>
      </c>
      <c r="N107">
        <v>1009</v>
      </c>
      <c r="O107" t="s">
        <v>471</v>
      </c>
      <c r="P107" t="s">
        <v>471</v>
      </c>
      <c r="Q107">
        <v>1</v>
      </c>
      <c r="X107">
        <v>3.36</v>
      </c>
      <c r="Y107">
        <v>12.21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0</v>
      </c>
      <c r="AF107" t="s">
        <v>3</v>
      </c>
      <c r="AG107">
        <v>3.36</v>
      </c>
      <c r="AH107">
        <v>2</v>
      </c>
      <c r="AI107">
        <v>50338555</v>
      </c>
      <c r="AJ107">
        <v>117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ROW(Source!A108)</f>
        <v>108</v>
      </c>
      <c r="B108">
        <v>50338556</v>
      </c>
      <c r="C108">
        <v>50338548</v>
      </c>
      <c r="D108">
        <v>45816643</v>
      </c>
      <c r="E108">
        <v>1</v>
      </c>
      <c r="F108">
        <v>1</v>
      </c>
      <c r="G108">
        <v>1</v>
      </c>
      <c r="H108">
        <v>3</v>
      </c>
      <c r="I108" t="s">
        <v>614</v>
      </c>
      <c r="J108" t="s">
        <v>615</v>
      </c>
      <c r="K108" t="s">
        <v>254</v>
      </c>
      <c r="L108">
        <v>1346</v>
      </c>
      <c r="N108">
        <v>1009</v>
      </c>
      <c r="O108" t="s">
        <v>471</v>
      </c>
      <c r="P108" t="s">
        <v>471</v>
      </c>
      <c r="Q108">
        <v>1</v>
      </c>
      <c r="X108">
        <v>2.54</v>
      </c>
      <c r="Y108">
        <v>9.19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2.54</v>
      </c>
      <c r="AH108">
        <v>2</v>
      </c>
      <c r="AI108">
        <v>50338556</v>
      </c>
      <c r="AJ108">
        <v>118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ROW(Source!A108)</f>
        <v>108</v>
      </c>
      <c r="B109">
        <v>50338557</v>
      </c>
      <c r="C109">
        <v>50338548</v>
      </c>
      <c r="D109">
        <v>45967299</v>
      </c>
      <c r="E109">
        <v>1</v>
      </c>
      <c r="F109">
        <v>1</v>
      </c>
      <c r="G109">
        <v>1</v>
      </c>
      <c r="H109">
        <v>3</v>
      </c>
      <c r="I109" t="s">
        <v>493</v>
      </c>
      <c r="J109" t="s">
        <v>494</v>
      </c>
      <c r="K109" t="s">
        <v>495</v>
      </c>
      <c r="L109">
        <v>1344</v>
      </c>
      <c r="N109">
        <v>1008</v>
      </c>
      <c r="O109" t="s">
        <v>496</v>
      </c>
      <c r="P109" t="s">
        <v>496</v>
      </c>
      <c r="Q109">
        <v>1</v>
      </c>
      <c r="X109">
        <v>8.26</v>
      </c>
      <c r="Y109">
        <v>1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0</v>
      </c>
      <c r="AF109" t="s">
        <v>3</v>
      </c>
      <c r="AG109">
        <v>8.26</v>
      </c>
      <c r="AH109">
        <v>2</v>
      </c>
      <c r="AI109">
        <v>50338557</v>
      </c>
      <c r="AJ109">
        <v>119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ROW(Source!A111)</f>
        <v>111</v>
      </c>
      <c r="B110">
        <v>50338568</v>
      </c>
      <c r="C110">
        <v>50338566</v>
      </c>
      <c r="D110">
        <v>45967552</v>
      </c>
      <c r="E110">
        <v>1</v>
      </c>
      <c r="F110">
        <v>1</v>
      </c>
      <c r="G110">
        <v>1</v>
      </c>
      <c r="H110">
        <v>1</v>
      </c>
      <c r="I110" t="s">
        <v>491</v>
      </c>
      <c r="J110" t="s">
        <v>3</v>
      </c>
      <c r="K110" t="s">
        <v>492</v>
      </c>
      <c r="L110">
        <v>1476</v>
      </c>
      <c r="N110">
        <v>1013</v>
      </c>
      <c r="O110" t="s">
        <v>446</v>
      </c>
      <c r="P110" t="s">
        <v>447</v>
      </c>
      <c r="Q110">
        <v>1</v>
      </c>
      <c r="X110">
        <v>9.2799999999999994</v>
      </c>
      <c r="Y110">
        <v>0</v>
      </c>
      <c r="Z110">
        <v>0</v>
      </c>
      <c r="AA110">
        <v>0</v>
      </c>
      <c r="AB110">
        <v>7.83</v>
      </c>
      <c r="AC110">
        <v>0</v>
      </c>
      <c r="AD110">
        <v>1</v>
      </c>
      <c r="AE110">
        <v>1</v>
      </c>
      <c r="AF110" t="s">
        <v>3</v>
      </c>
      <c r="AG110">
        <v>9.2799999999999994</v>
      </c>
      <c r="AH110">
        <v>2</v>
      </c>
      <c r="AI110">
        <v>50338568</v>
      </c>
      <c r="AJ110">
        <v>122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ROW(Source!A111)</f>
        <v>111</v>
      </c>
      <c r="B111">
        <v>50338569</v>
      </c>
      <c r="C111">
        <v>50338566</v>
      </c>
      <c r="D111">
        <v>121548</v>
      </c>
      <c r="E111">
        <v>1</v>
      </c>
      <c r="F111">
        <v>1</v>
      </c>
      <c r="G111">
        <v>1</v>
      </c>
      <c r="H111">
        <v>1</v>
      </c>
      <c r="I111" t="s">
        <v>26</v>
      </c>
      <c r="J111" t="s">
        <v>3</v>
      </c>
      <c r="K111" t="s">
        <v>448</v>
      </c>
      <c r="L111">
        <v>608254</v>
      </c>
      <c r="N111">
        <v>1013</v>
      </c>
      <c r="O111" t="s">
        <v>449</v>
      </c>
      <c r="P111" t="s">
        <v>449</v>
      </c>
      <c r="Q111">
        <v>1</v>
      </c>
      <c r="X111">
        <v>0.2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2</v>
      </c>
      <c r="AF111" t="s">
        <v>3</v>
      </c>
      <c r="AG111">
        <v>0.2</v>
      </c>
      <c r="AH111">
        <v>2</v>
      </c>
      <c r="AI111">
        <v>50338569</v>
      </c>
      <c r="AJ111">
        <v>123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ROW(Source!A111)</f>
        <v>111</v>
      </c>
      <c r="B112">
        <v>50338570</v>
      </c>
      <c r="C112">
        <v>50338566</v>
      </c>
      <c r="D112">
        <v>45811342</v>
      </c>
      <c r="E112">
        <v>1</v>
      </c>
      <c r="F112">
        <v>1</v>
      </c>
      <c r="G112">
        <v>1</v>
      </c>
      <c r="H112">
        <v>2</v>
      </c>
      <c r="I112" t="s">
        <v>505</v>
      </c>
      <c r="J112" t="s">
        <v>506</v>
      </c>
      <c r="K112" t="s">
        <v>507</v>
      </c>
      <c r="L112">
        <v>45811227</v>
      </c>
      <c r="N112">
        <v>1013</v>
      </c>
      <c r="O112" t="s">
        <v>453</v>
      </c>
      <c r="P112" t="s">
        <v>453</v>
      </c>
      <c r="Q112">
        <v>1</v>
      </c>
      <c r="X112">
        <v>0.2</v>
      </c>
      <c r="Y112">
        <v>0</v>
      </c>
      <c r="Z112">
        <v>134.41</v>
      </c>
      <c r="AA112">
        <v>13.26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0.2</v>
      </c>
      <c r="AH112">
        <v>2</v>
      </c>
      <c r="AI112">
        <v>50338570</v>
      </c>
      <c r="AJ112">
        <v>124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ROW(Source!A111)</f>
        <v>111</v>
      </c>
      <c r="B113">
        <v>50338571</v>
      </c>
      <c r="C113">
        <v>50338566</v>
      </c>
      <c r="D113">
        <v>45811439</v>
      </c>
      <c r="E113">
        <v>1</v>
      </c>
      <c r="F113">
        <v>1</v>
      </c>
      <c r="G113">
        <v>1</v>
      </c>
      <c r="H113">
        <v>2</v>
      </c>
      <c r="I113" t="s">
        <v>508</v>
      </c>
      <c r="J113" t="s">
        <v>509</v>
      </c>
      <c r="K113" t="s">
        <v>510</v>
      </c>
      <c r="L113">
        <v>45811227</v>
      </c>
      <c r="N113">
        <v>1013</v>
      </c>
      <c r="O113" t="s">
        <v>453</v>
      </c>
      <c r="P113" t="s">
        <v>453</v>
      </c>
      <c r="Q113">
        <v>1</v>
      </c>
      <c r="X113">
        <v>2.2000000000000002</v>
      </c>
      <c r="Y113">
        <v>0</v>
      </c>
      <c r="Z113">
        <v>2.37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3</v>
      </c>
      <c r="AG113">
        <v>2.2000000000000002</v>
      </c>
      <c r="AH113">
        <v>2</v>
      </c>
      <c r="AI113">
        <v>50338571</v>
      </c>
      <c r="AJ113">
        <v>125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ROW(Source!A111)</f>
        <v>111</v>
      </c>
      <c r="B114">
        <v>50338572</v>
      </c>
      <c r="C114">
        <v>50338566</v>
      </c>
      <c r="D114">
        <v>45811451</v>
      </c>
      <c r="E114">
        <v>1</v>
      </c>
      <c r="F114">
        <v>1</v>
      </c>
      <c r="G114">
        <v>1</v>
      </c>
      <c r="H114">
        <v>2</v>
      </c>
      <c r="I114" t="s">
        <v>511</v>
      </c>
      <c r="J114" t="s">
        <v>512</v>
      </c>
      <c r="K114" t="s">
        <v>513</v>
      </c>
      <c r="L114">
        <v>45811227</v>
      </c>
      <c r="N114">
        <v>1013</v>
      </c>
      <c r="O114" t="s">
        <v>453</v>
      </c>
      <c r="P114" t="s">
        <v>453</v>
      </c>
      <c r="Q114">
        <v>1</v>
      </c>
      <c r="X114">
        <v>2.2000000000000002</v>
      </c>
      <c r="Y114">
        <v>0</v>
      </c>
      <c r="Z114">
        <v>3.28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3</v>
      </c>
      <c r="AG114">
        <v>2.2000000000000002</v>
      </c>
      <c r="AH114">
        <v>2</v>
      </c>
      <c r="AI114">
        <v>50338572</v>
      </c>
      <c r="AJ114">
        <v>126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ROW(Source!A111)</f>
        <v>111</v>
      </c>
      <c r="B115">
        <v>50338573</v>
      </c>
      <c r="C115">
        <v>50338566</v>
      </c>
      <c r="D115">
        <v>45813321</v>
      </c>
      <c r="E115">
        <v>1</v>
      </c>
      <c r="F115">
        <v>1</v>
      </c>
      <c r="G115">
        <v>1</v>
      </c>
      <c r="H115">
        <v>2</v>
      </c>
      <c r="I115" t="s">
        <v>454</v>
      </c>
      <c r="J115" t="s">
        <v>455</v>
      </c>
      <c r="K115" t="s">
        <v>456</v>
      </c>
      <c r="L115">
        <v>45811227</v>
      </c>
      <c r="N115">
        <v>1013</v>
      </c>
      <c r="O115" t="s">
        <v>453</v>
      </c>
      <c r="P115" t="s">
        <v>453</v>
      </c>
      <c r="Q115">
        <v>1</v>
      </c>
      <c r="X115">
        <v>0.2</v>
      </c>
      <c r="Y115">
        <v>0</v>
      </c>
      <c r="Z115">
        <v>86.55</v>
      </c>
      <c r="AA115">
        <v>0</v>
      </c>
      <c r="AB115">
        <v>0</v>
      </c>
      <c r="AC115">
        <v>0</v>
      </c>
      <c r="AD115">
        <v>1</v>
      </c>
      <c r="AE115">
        <v>0</v>
      </c>
      <c r="AF115" t="s">
        <v>3</v>
      </c>
      <c r="AG115">
        <v>0.2</v>
      </c>
      <c r="AH115">
        <v>2</v>
      </c>
      <c r="AI115">
        <v>50338573</v>
      </c>
      <c r="AJ115">
        <v>127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ROW(Source!A111)</f>
        <v>111</v>
      </c>
      <c r="B116">
        <v>50338574</v>
      </c>
      <c r="C116">
        <v>50338566</v>
      </c>
      <c r="D116">
        <v>45815966</v>
      </c>
      <c r="E116">
        <v>1</v>
      </c>
      <c r="F116">
        <v>1</v>
      </c>
      <c r="G116">
        <v>1</v>
      </c>
      <c r="H116">
        <v>3</v>
      </c>
      <c r="I116" t="s">
        <v>616</v>
      </c>
      <c r="J116" t="s">
        <v>617</v>
      </c>
      <c r="K116" t="s">
        <v>618</v>
      </c>
      <c r="L116">
        <v>1348</v>
      </c>
      <c r="N116">
        <v>1009</v>
      </c>
      <c r="O116" t="s">
        <v>240</v>
      </c>
      <c r="P116" t="s">
        <v>240</v>
      </c>
      <c r="Q116">
        <v>1000</v>
      </c>
      <c r="X116">
        <v>1.1E-4</v>
      </c>
      <c r="Y116">
        <v>11512.12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0</v>
      </c>
      <c r="AF116" t="s">
        <v>3</v>
      </c>
      <c r="AG116">
        <v>1.1E-4</v>
      </c>
      <c r="AH116">
        <v>2</v>
      </c>
      <c r="AI116">
        <v>50338574</v>
      </c>
      <c r="AJ116">
        <v>128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ROW(Source!A111)</f>
        <v>111</v>
      </c>
      <c r="B117">
        <v>50338575</v>
      </c>
      <c r="C117">
        <v>50338566</v>
      </c>
      <c r="D117">
        <v>45817288</v>
      </c>
      <c r="E117">
        <v>1</v>
      </c>
      <c r="F117">
        <v>1</v>
      </c>
      <c r="G117">
        <v>1</v>
      </c>
      <c r="H117">
        <v>3</v>
      </c>
      <c r="I117" t="s">
        <v>514</v>
      </c>
      <c r="J117" t="s">
        <v>515</v>
      </c>
      <c r="K117" t="s">
        <v>516</v>
      </c>
      <c r="L117">
        <v>1308</v>
      </c>
      <c r="N117">
        <v>1003</v>
      </c>
      <c r="O117" t="s">
        <v>291</v>
      </c>
      <c r="P117" t="s">
        <v>291</v>
      </c>
      <c r="Q117">
        <v>100</v>
      </c>
      <c r="X117">
        <v>2.4500000000000001E-2</v>
      </c>
      <c r="Y117">
        <v>111.13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3</v>
      </c>
      <c r="AG117">
        <v>2.4500000000000001E-2</v>
      </c>
      <c r="AH117">
        <v>2</v>
      </c>
      <c r="AI117">
        <v>50338575</v>
      </c>
      <c r="AJ117">
        <v>129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ROW(Source!A111)</f>
        <v>111</v>
      </c>
      <c r="B118">
        <v>50338576</v>
      </c>
      <c r="C118">
        <v>50338566</v>
      </c>
      <c r="D118">
        <v>45830907</v>
      </c>
      <c r="E118">
        <v>1</v>
      </c>
      <c r="F118">
        <v>1</v>
      </c>
      <c r="G118">
        <v>1</v>
      </c>
      <c r="H118">
        <v>3</v>
      </c>
      <c r="I118" t="s">
        <v>517</v>
      </c>
      <c r="J118" t="s">
        <v>518</v>
      </c>
      <c r="K118" t="s">
        <v>519</v>
      </c>
      <c r="L118">
        <v>1348</v>
      </c>
      <c r="N118">
        <v>1009</v>
      </c>
      <c r="O118" t="s">
        <v>240</v>
      </c>
      <c r="P118" t="s">
        <v>240</v>
      </c>
      <c r="Q118">
        <v>1000</v>
      </c>
      <c r="X118">
        <v>7.2000000000000005E-4</v>
      </c>
      <c r="Y118">
        <v>7507.32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3</v>
      </c>
      <c r="AG118">
        <v>7.2000000000000005E-4</v>
      </c>
      <c r="AH118">
        <v>2</v>
      </c>
      <c r="AI118">
        <v>50338576</v>
      </c>
      <c r="AJ118">
        <v>130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ROW(Source!A111)</f>
        <v>111</v>
      </c>
      <c r="B119">
        <v>50338577</v>
      </c>
      <c r="C119">
        <v>50338566</v>
      </c>
      <c r="D119">
        <v>45873561</v>
      </c>
      <c r="E119">
        <v>1</v>
      </c>
      <c r="F119">
        <v>1</v>
      </c>
      <c r="G119">
        <v>1</v>
      </c>
      <c r="H119">
        <v>3</v>
      </c>
      <c r="I119" t="s">
        <v>520</v>
      </c>
      <c r="J119" t="s">
        <v>521</v>
      </c>
      <c r="K119" t="s">
        <v>522</v>
      </c>
      <c r="L119">
        <v>1346</v>
      </c>
      <c r="N119">
        <v>1009</v>
      </c>
      <c r="O119" t="s">
        <v>471</v>
      </c>
      <c r="P119" t="s">
        <v>471</v>
      </c>
      <c r="Q119">
        <v>1</v>
      </c>
      <c r="X119">
        <v>0.26</v>
      </c>
      <c r="Y119">
        <v>63.01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3</v>
      </c>
      <c r="AG119">
        <v>0.26</v>
      </c>
      <c r="AH119">
        <v>2</v>
      </c>
      <c r="AI119">
        <v>50338577</v>
      </c>
      <c r="AJ119">
        <v>132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ROW(Source!A111)</f>
        <v>111</v>
      </c>
      <c r="B120">
        <v>50338578</v>
      </c>
      <c r="C120">
        <v>50338566</v>
      </c>
      <c r="D120">
        <v>45967299</v>
      </c>
      <c r="E120">
        <v>1</v>
      </c>
      <c r="F120">
        <v>1</v>
      </c>
      <c r="G120">
        <v>1</v>
      </c>
      <c r="H120">
        <v>3</v>
      </c>
      <c r="I120" t="s">
        <v>493</v>
      </c>
      <c r="J120" t="s">
        <v>494</v>
      </c>
      <c r="K120" t="s">
        <v>495</v>
      </c>
      <c r="L120">
        <v>1344</v>
      </c>
      <c r="N120">
        <v>1008</v>
      </c>
      <c r="O120" t="s">
        <v>496</v>
      </c>
      <c r="P120" t="s">
        <v>496</v>
      </c>
      <c r="Q120">
        <v>1</v>
      </c>
      <c r="X120">
        <v>1.45</v>
      </c>
      <c r="Y120">
        <v>1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0</v>
      </c>
      <c r="AF120" t="s">
        <v>3</v>
      </c>
      <c r="AG120">
        <v>1.45</v>
      </c>
      <c r="AH120">
        <v>2</v>
      </c>
      <c r="AI120">
        <v>50338578</v>
      </c>
      <c r="AJ120">
        <v>133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ROW(Source!A113)</f>
        <v>113</v>
      </c>
      <c r="B121">
        <v>50336919</v>
      </c>
      <c r="C121">
        <v>50336902</v>
      </c>
      <c r="D121">
        <v>45986743</v>
      </c>
      <c r="E121">
        <v>1</v>
      </c>
      <c r="F121">
        <v>1</v>
      </c>
      <c r="G121">
        <v>1</v>
      </c>
      <c r="H121">
        <v>1</v>
      </c>
      <c r="I121" t="s">
        <v>619</v>
      </c>
      <c r="J121" t="s">
        <v>3</v>
      </c>
      <c r="K121" t="s">
        <v>620</v>
      </c>
      <c r="L121">
        <v>1476</v>
      </c>
      <c r="N121">
        <v>1013</v>
      </c>
      <c r="O121" t="s">
        <v>446</v>
      </c>
      <c r="P121" t="s">
        <v>447</v>
      </c>
      <c r="Q121">
        <v>1</v>
      </c>
      <c r="X121">
        <v>2.78</v>
      </c>
      <c r="Y121">
        <v>0</v>
      </c>
      <c r="Z121">
        <v>0</v>
      </c>
      <c r="AA121">
        <v>0</v>
      </c>
      <c r="AB121">
        <v>8.07</v>
      </c>
      <c r="AC121">
        <v>0</v>
      </c>
      <c r="AD121">
        <v>1</v>
      </c>
      <c r="AE121">
        <v>1</v>
      </c>
      <c r="AF121" t="s">
        <v>3</v>
      </c>
      <c r="AG121">
        <v>2.78</v>
      </c>
      <c r="AH121">
        <v>2</v>
      </c>
      <c r="AI121">
        <v>50336903</v>
      </c>
      <c r="AJ121">
        <v>134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ROW(Source!A113)</f>
        <v>113</v>
      </c>
      <c r="B122">
        <v>50336920</v>
      </c>
      <c r="C122">
        <v>50336902</v>
      </c>
      <c r="D122">
        <v>121548</v>
      </c>
      <c r="E122">
        <v>1</v>
      </c>
      <c r="F122">
        <v>1</v>
      </c>
      <c r="G122">
        <v>1</v>
      </c>
      <c r="H122">
        <v>1</v>
      </c>
      <c r="I122" t="s">
        <v>26</v>
      </c>
      <c r="J122" t="s">
        <v>3</v>
      </c>
      <c r="K122" t="s">
        <v>448</v>
      </c>
      <c r="L122">
        <v>608254</v>
      </c>
      <c r="N122">
        <v>1013</v>
      </c>
      <c r="O122" t="s">
        <v>449</v>
      </c>
      <c r="P122" t="s">
        <v>449</v>
      </c>
      <c r="Q122">
        <v>1</v>
      </c>
      <c r="X122">
        <v>0.03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2</v>
      </c>
      <c r="AF122" t="s">
        <v>3</v>
      </c>
      <c r="AG122">
        <v>0.03</v>
      </c>
      <c r="AH122">
        <v>2</v>
      </c>
      <c r="AI122">
        <v>50336904</v>
      </c>
      <c r="AJ122">
        <v>135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ROW(Source!A113)</f>
        <v>113</v>
      </c>
      <c r="B123">
        <v>50336921</v>
      </c>
      <c r="C123">
        <v>50336902</v>
      </c>
      <c r="D123">
        <v>45811342</v>
      </c>
      <c r="E123">
        <v>1</v>
      </c>
      <c r="F123">
        <v>1</v>
      </c>
      <c r="G123">
        <v>1</v>
      </c>
      <c r="H123">
        <v>2</v>
      </c>
      <c r="I123" t="s">
        <v>505</v>
      </c>
      <c r="J123" t="s">
        <v>506</v>
      </c>
      <c r="K123" t="s">
        <v>507</v>
      </c>
      <c r="L123">
        <v>45811227</v>
      </c>
      <c r="N123">
        <v>1013</v>
      </c>
      <c r="O123" t="s">
        <v>453</v>
      </c>
      <c r="P123" t="s">
        <v>453</v>
      </c>
      <c r="Q123">
        <v>1</v>
      </c>
      <c r="X123">
        <v>0.03</v>
      </c>
      <c r="Y123">
        <v>0</v>
      </c>
      <c r="Z123">
        <v>134.41</v>
      </c>
      <c r="AA123">
        <v>13.26</v>
      </c>
      <c r="AB123">
        <v>0</v>
      </c>
      <c r="AC123">
        <v>0</v>
      </c>
      <c r="AD123">
        <v>1</v>
      </c>
      <c r="AE123">
        <v>0</v>
      </c>
      <c r="AF123" t="s">
        <v>3</v>
      </c>
      <c r="AG123">
        <v>0.03</v>
      </c>
      <c r="AH123">
        <v>2</v>
      </c>
      <c r="AI123">
        <v>50336905</v>
      </c>
      <c r="AJ123">
        <v>136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ROW(Source!A113)</f>
        <v>113</v>
      </c>
      <c r="B124">
        <v>50336922</v>
      </c>
      <c r="C124">
        <v>50336902</v>
      </c>
      <c r="D124">
        <v>45811558</v>
      </c>
      <c r="E124">
        <v>1</v>
      </c>
      <c r="F124">
        <v>1</v>
      </c>
      <c r="G124">
        <v>1</v>
      </c>
      <c r="H124">
        <v>2</v>
      </c>
      <c r="I124" t="s">
        <v>608</v>
      </c>
      <c r="J124" t="s">
        <v>609</v>
      </c>
      <c r="K124" t="s">
        <v>610</v>
      </c>
      <c r="L124">
        <v>45811227</v>
      </c>
      <c r="N124">
        <v>1013</v>
      </c>
      <c r="O124" t="s">
        <v>453</v>
      </c>
      <c r="P124" t="s">
        <v>453</v>
      </c>
      <c r="Q124">
        <v>1</v>
      </c>
      <c r="X124">
        <v>0.04</v>
      </c>
      <c r="Y124">
        <v>0</v>
      </c>
      <c r="Z124">
        <v>8.1</v>
      </c>
      <c r="AA124">
        <v>0</v>
      </c>
      <c r="AB124">
        <v>0</v>
      </c>
      <c r="AC124">
        <v>0</v>
      </c>
      <c r="AD124">
        <v>1</v>
      </c>
      <c r="AE124">
        <v>0</v>
      </c>
      <c r="AF124" t="s">
        <v>3</v>
      </c>
      <c r="AG124">
        <v>0.04</v>
      </c>
      <c r="AH124">
        <v>2</v>
      </c>
      <c r="AI124">
        <v>50336906</v>
      </c>
      <c r="AJ124">
        <v>137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ROW(Source!A113)</f>
        <v>113</v>
      </c>
      <c r="B125">
        <v>50336923</v>
      </c>
      <c r="C125">
        <v>50336902</v>
      </c>
      <c r="D125">
        <v>45813321</v>
      </c>
      <c r="E125">
        <v>1</v>
      </c>
      <c r="F125">
        <v>1</v>
      </c>
      <c r="G125">
        <v>1</v>
      </c>
      <c r="H125">
        <v>2</v>
      </c>
      <c r="I125" t="s">
        <v>454</v>
      </c>
      <c r="J125" t="s">
        <v>455</v>
      </c>
      <c r="K125" t="s">
        <v>456</v>
      </c>
      <c r="L125">
        <v>45811227</v>
      </c>
      <c r="N125">
        <v>1013</v>
      </c>
      <c r="O125" t="s">
        <v>453</v>
      </c>
      <c r="P125" t="s">
        <v>453</v>
      </c>
      <c r="Q125">
        <v>1</v>
      </c>
      <c r="X125">
        <v>0.02</v>
      </c>
      <c r="Y125">
        <v>0</v>
      </c>
      <c r="Z125">
        <v>86.55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3</v>
      </c>
      <c r="AG125">
        <v>0.02</v>
      </c>
      <c r="AH125">
        <v>2</v>
      </c>
      <c r="AI125">
        <v>50336907</v>
      </c>
      <c r="AJ125">
        <v>138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ROW(Source!A113)</f>
        <v>113</v>
      </c>
      <c r="B126">
        <v>50336924</v>
      </c>
      <c r="C126">
        <v>50336902</v>
      </c>
      <c r="D126">
        <v>45816577</v>
      </c>
      <c r="E126">
        <v>1</v>
      </c>
      <c r="F126">
        <v>1</v>
      </c>
      <c r="G126">
        <v>1</v>
      </c>
      <c r="H126">
        <v>3</v>
      </c>
      <c r="I126" t="s">
        <v>611</v>
      </c>
      <c r="J126" t="s">
        <v>612</v>
      </c>
      <c r="K126" t="s">
        <v>613</v>
      </c>
      <c r="L126">
        <v>1346</v>
      </c>
      <c r="N126">
        <v>1009</v>
      </c>
      <c r="O126" t="s">
        <v>471</v>
      </c>
      <c r="P126" t="s">
        <v>471</v>
      </c>
      <c r="Q126">
        <v>1</v>
      </c>
      <c r="X126">
        <v>0.05</v>
      </c>
      <c r="Y126">
        <v>12.21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0</v>
      </c>
      <c r="AF126" t="s">
        <v>3</v>
      </c>
      <c r="AG126">
        <v>0.05</v>
      </c>
      <c r="AH126">
        <v>2</v>
      </c>
      <c r="AI126">
        <v>50336908</v>
      </c>
      <c r="AJ126">
        <v>139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ROW(Source!A113)</f>
        <v>113</v>
      </c>
      <c r="B127">
        <v>50336925</v>
      </c>
      <c r="C127">
        <v>50336902</v>
      </c>
      <c r="D127">
        <v>45816643</v>
      </c>
      <c r="E127">
        <v>1</v>
      </c>
      <c r="F127">
        <v>1</v>
      </c>
      <c r="G127">
        <v>1</v>
      </c>
      <c r="H127">
        <v>3</v>
      </c>
      <c r="I127" t="s">
        <v>614</v>
      </c>
      <c r="J127" t="s">
        <v>615</v>
      </c>
      <c r="K127" t="s">
        <v>254</v>
      </c>
      <c r="L127">
        <v>1346</v>
      </c>
      <c r="N127">
        <v>1009</v>
      </c>
      <c r="O127" t="s">
        <v>471</v>
      </c>
      <c r="P127" t="s">
        <v>471</v>
      </c>
      <c r="Q127">
        <v>1</v>
      </c>
      <c r="X127">
        <v>0.25</v>
      </c>
      <c r="Y127">
        <v>9.19</v>
      </c>
      <c r="Z127">
        <v>0</v>
      </c>
      <c r="AA127">
        <v>0</v>
      </c>
      <c r="AB127">
        <v>0</v>
      </c>
      <c r="AC127">
        <v>0</v>
      </c>
      <c r="AD127">
        <v>1</v>
      </c>
      <c r="AE127">
        <v>0</v>
      </c>
      <c r="AF127" t="s">
        <v>3</v>
      </c>
      <c r="AG127">
        <v>0.25</v>
      </c>
      <c r="AH127">
        <v>2</v>
      </c>
      <c r="AI127">
        <v>50336909</v>
      </c>
      <c r="AJ127">
        <v>140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ROW(Source!A113)</f>
        <v>113</v>
      </c>
      <c r="B128">
        <v>50336926</v>
      </c>
      <c r="C128">
        <v>50336902</v>
      </c>
      <c r="D128">
        <v>45816838</v>
      </c>
      <c r="E128">
        <v>1</v>
      </c>
      <c r="F128">
        <v>1</v>
      </c>
      <c r="G128">
        <v>1</v>
      </c>
      <c r="H128">
        <v>3</v>
      </c>
      <c r="I128" t="s">
        <v>599</v>
      </c>
      <c r="J128" t="s">
        <v>600</v>
      </c>
      <c r="K128" t="s">
        <v>601</v>
      </c>
      <c r="L128">
        <v>1346</v>
      </c>
      <c r="N128">
        <v>1009</v>
      </c>
      <c r="O128" t="s">
        <v>471</v>
      </c>
      <c r="P128" t="s">
        <v>471</v>
      </c>
      <c r="Q128">
        <v>1</v>
      </c>
      <c r="X128">
        <v>0.2</v>
      </c>
      <c r="Y128">
        <v>25.89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3</v>
      </c>
      <c r="AG128">
        <v>0.2</v>
      </c>
      <c r="AH128">
        <v>2</v>
      </c>
      <c r="AI128">
        <v>50336910</v>
      </c>
      <c r="AJ128">
        <v>141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ROW(Source!A113)</f>
        <v>113</v>
      </c>
      <c r="B129">
        <v>50336927</v>
      </c>
      <c r="C129">
        <v>50336902</v>
      </c>
      <c r="D129">
        <v>45817317</v>
      </c>
      <c r="E129">
        <v>1</v>
      </c>
      <c r="F129">
        <v>1</v>
      </c>
      <c r="G129">
        <v>1</v>
      </c>
      <c r="H129">
        <v>3</v>
      </c>
      <c r="I129" t="s">
        <v>588</v>
      </c>
      <c r="J129" t="s">
        <v>589</v>
      </c>
      <c r="K129" t="s">
        <v>590</v>
      </c>
      <c r="L129">
        <v>1346</v>
      </c>
      <c r="N129">
        <v>1009</v>
      </c>
      <c r="O129" t="s">
        <v>471</v>
      </c>
      <c r="P129" t="s">
        <v>471</v>
      </c>
      <c r="Q129">
        <v>1</v>
      </c>
      <c r="X129">
        <v>1.6E-2</v>
      </c>
      <c r="Y129">
        <v>28.15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0</v>
      </c>
      <c r="AF129" t="s">
        <v>3</v>
      </c>
      <c r="AG129">
        <v>1.6E-2</v>
      </c>
      <c r="AH129">
        <v>2</v>
      </c>
      <c r="AI129">
        <v>50336911</v>
      </c>
      <c r="AJ129">
        <v>142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ROW(Source!A113)</f>
        <v>113</v>
      </c>
      <c r="B130">
        <v>50336928</v>
      </c>
      <c r="C130">
        <v>50336902</v>
      </c>
      <c r="D130">
        <v>45818916</v>
      </c>
      <c r="E130">
        <v>1</v>
      </c>
      <c r="F130">
        <v>1</v>
      </c>
      <c r="G130">
        <v>1</v>
      </c>
      <c r="H130">
        <v>3</v>
      </c>
      <c r="I130" t="s">
        <v>621</v>
      </c>
      <c r="J130" t="s">
        <v>622</v>
      </c>
      <c r="K130" t="s">
        <v>623</v>
      </c>
      <c r="L130">
        <v>1355</v>
      </c>
      <c r="N130">
        <v>1010</v>
      </c>
      <c r="O130" t="s">
        <v>357</v>
      </c>
      <c r="P130" t="s">
        <v>357</v>
      </c>
      <c r="Q130">
        <v>100</v>
      </c>
      <c r="X130">
        <v>4.1000000000000002E-2</v>
      </c>
      <c r="Y130">
        <v>79.63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3</v>
      </c>
      <c r="AG130">
        <v>4.1000000000000002E-2</v>
      </c>
      <c r="AH130">
        <v>2</v>
      </c>
      <c r="AI130">
        <v>50336912</v>
      </c>
      <c r="AJ130">
        <v>143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ROW(Source!A113)</f>
        <v>113</v>
      </c>
      <c r="B131">
        <v>50336929</v>
      </c>
      <c r="C131">
        <v>50336902</v>
      </c>
      <c r="D131">
        <v>45830907</v>
      </c>
      <c r="E131">
        <v>1</v>
      </c>
      <c r="F131">
        <v>1</v>
      </c>
      <c r="G131">
        <v>1</v>
      </c>
      <c r="H131">
        <v>3</v>
      </c>
      <c r="I131" t="s">
        <v>517</v>
      </c>
      <c r="J131" t="s">
        <v>518</v>
      </c>
      <c r="K131" t="s">
        <v>519</v>
      </c>
      <c r="L131">
        <v>1348</v>
      </c>
      <c r="N131">
        <v>1009</v>
      </c>
      <c r="O131" t="s">
        <v>240</v>
      </c>
      <c r="P131" t="s">
        <v>240</v>
      </c>
      <c r="Q131">
        <v>1000</v>
      </c>
      <c r="X131">
        <v>5.8E-4</v>
      </c>
      <c r="Y131">
        <v>7507.32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3</v>
      </c>
      <c r="AG131">
        <v>5.8E-4</v>
      </c>
      <c r="AH131">
        <v>2</v>
      </c>
      <c r="AI131">
        <v>50336913</v>
      </c>
      <c r="AJ131">
        <v>144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ROW(Source!A113)</f>
        <v>113</v>
      </c>
      <c r="B132">
        <v>50336930</v>
      </c>
      <c r="C132">
        <v>50336902</v>
      </c>
      <c r="D132">
        <v>45873941</v>
      </c>
      <c r="E132">
        <v>1</v>
      </c>
      <c r="F132">
        <v>1</v>
      </c>
      <c r="G132">
        <v>1</v>
      </c>
      <c r="H132">
        <v>3</v>
      </c>
      <c r="I132" t="s">
        <v>591</v>
      </c>
      <c r="J132" t="s">
        <v>592</v>
      </c>
      <c r="K132" t="s">
        <v>593</v>
      </c>
      <c r="L132">
        <v>1346</v>
      </c>
      <c r="N132">
        <v>1009</v>
      </c>
      <c r="O132" t="s">
        <v>471</v>
      </c>
      <c r="P132" t="s">
        <v>471</v>
      </c>
      <c r="Q132">
        <v>1</v>
      </c>
      <c r="X132">
        <v>0.124</v>
      </c>
      <c r="Y132">
        <v>33.06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3</v>
      </c>
      <c r="AG132">
        <v>0.124</v>
      </c>
      <c r="AH132">
        <v>2</v>
      </c>
      <c r="AI132">
        <v>50336914</v>
      </c>
      <c r="AJ132">
        <v>145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ROW(Source!A113)</f>
        <v>113</v>
      </c>
      <c r="B133">
        <v>50336931</v>
      </c>
      <c r="C133">
        <v>50336902</v>
      </c>
      <c r="D133">
        <v>45878990</v>
      </c>
      <c r="E133">
        <v>1</v>
      </c>
      <c r="F133">
        <v>1</v>
      </c>
      <c r="G133">
        <v>1</v>
      </c>
      <c r="H133">
        <v>3</v>
      </c>
      <c r="I133" t="s">
        <v>624</v>
      </c>
      <c r="J133" t="s">
        <v>625</v>
      </c>
      <c r="K133" t="s">
        <v>626</v>
      </c>
      <c r="L133">
        <v>1355</v>
      </c>
      <c r="N133">
        <v>1010</v>
      </c>
      <c r="O133" t="s">
        <v>357</v>
      </c>
      <c r="P133" t="s">
        <v>357</v>
      </c>
      <c r="Q133">
        <v>100</v>
      </c>
      <c r="X133">
        <v>0.04</v>
      </c>
      <c r="Y133">
        <v>488.94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0</v>
      </c>
      <c r="AF133" t="s">
        <v>3</v>
      </c>
      <c r="AG133">
        <v>0.04</v>
      </c>
      <c r="AH133">
        <v>2</v>
      </c>
      <c r="AI133">
        <v>50336915</v>
      </c>
      <c r="AJ133">
        <v>146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ROW(Source!A113)</f>
        <v>113</v>
      </c>
      <c r="B134">
        <v>50336932</v>
      </c>
      <c r="C134">
        <v>50336902</v>
      </c>
      <c r="D134">
        <v>45879078</v>
      </c>
      <c r="E134">
        <v>1</v>
      </c>
      <c r="F134">
        <v>1</v>
      </c>
      <c r="G134">
        <v>1</v>
      </c>
      <c r="H134">
        <v>3</v>
      </c>
      <c r="I134" t="s">
        <v>627</v>
      </c>
      <c r="J134" t="s">
        <v>628</v>
      </c>
      <c r="K134" t="s">
        <v>629</v>
      </c>
      <c r="L134">
        <v>1354</v>
      </c>
      <c r="N134">
        <v>1010</v>
      </c>
      <c r="O134" t="s">
        <v>119</v>
      </c>
      <c r="P134" t="s">
        <v>119</v>
      </c>
      <c r="Q134">
        <v>1</v>
      </c>
      <c r="X134">
        <v>1</v>
      </c>
      <c r="Y134">
        <v>3.61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3</v>
      </c>
      <c r="AG134">
        <v>1</v>
      </c>
      <c r="AH134">
        <v>2</v>
      </c>
      <c r="AI134">
        <v>50336916</v>
      </c>
      <c r="AJ134">
        <v>147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ROW(Source!A113)</f>
        <v>113</v>
      </c>
      <c r="B135">
        <v>50336933</v>
      </c>
      <c r="C135">
        <v>50336902</v>
      </c>
      <c r="D135">
        <v>45967299</v>
      </c>
      <c r="E135">
        <v>1</v>
      </c>
      <c r="F135">
        <v>1</v>
      </c>
      <c r="G135">
        <v>1</v>
      </c>
      <c r="H135">
        <v>3</v>
      </c>
      <c r="I135" t="s">
        <v>493</v>
      </c>
      <c r="J135" t="s">
        <v>494</v>
      </c>
      <c r="K135" t="s">
        <v>495</v>
      </c>
      <c r="L135">
        <v>1344</v>
      </c>
      <c r="N135">
        <v>1008</v>
      </c>
      <c r="O135" t="s">
        <v>496</v>
      </c>
      <c r="P135" t="s">
        <v>496</v>
      </c>
      <c r="Q135">
        <v>1</v>
      </c>
      <c r="X135">
        <v>0.45</v>
      </c>
      <c r="Y135">
        <v>1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0</v>
      </c>
      <c r="AF135" t="s">
        <v>3</v>
      </c>
      <c r="AG135">
        <v>0.45</v>
      </c>
      <c r="AH135">
        <v>2</v>
      </c>
      <c r="AI135">
        <v>50336917</v>
      </c>
      <c r="AJ135">
        <v>148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ROW(Source!A115)</f>
        <v>115</v>
      </c>
      <c r="B136">
        <v>50336945</v>
      </c>
      <c r="C136">
        <v>50336935</v>
      </c>
      <c r="D136">
        <v>45988109</v>
      </c>
      <c r="E136">
        <v>1</v>
      </c>
      <c r="F136">
        <v>1</v>
      </c>
      <c r="G136">
        <v>1</v>
      </c>
      <c r="H136">
        <v>1</v>
      </c>
      <c r="I136" t="s">
        <v>580</v>
      </c>
      <c r="J136" t="s">
        <v>3</v>
      </c>
      <c r="K136" t="s">
        <v>581</v>
      </c>
      <c r="L136">
        <v>1476</v>
      </c>
      <c r="N136">
        <v>1013</v>
      </c>
      <c r="O136" t="s">
        <v>446</v>
      </c>
      <c r="P136" t="s">
        <v>447</v>
      </c>
      <c r="Q136">
        <v>1</v>
      </c>
      <c r="X136">
        <v>0.86</v>
      </c>
      <c r="Y136">
        <v>0</v>
      </c>
      <c r="Z136">
        <v>0</v>
      </c>
      <c r="AA136">
        <v>0</v>
      </c>
      <c r="AB136">
        <v>8.5399999999999991</v>
      </c>
      <c r="AC136">
        <v>0</v>
      </c>
      <c r="AD136">
        <v>1</v>
      </c>
      <c r="AE136">
        <v>1</v>
      </c>
      <c r="AF136" t="s">
        <v>3</v>
      </c>
      <c r="AG136">
        <v>0.86</v>
      </c>
      <c r="AH136">
        <v>2</v>
      </c>
      <c r="AI136">
        <v>50336936</v>
      </c>
      <c r="AJ136">
        <v>150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ROW(Source!A115)</f>
        <v>115</v>
      </c>
      <c r="B137">
        <v>50336946</v>
      </c>
      <c r="C137">
        <v>50336935</v>
      </c>
      <c r="D137">
        <v>121548</v>
      </c>
      <c r="E137">
        <v>1</v>
      </c>
      <c r="F137">
        <v>1</v>
      </c>
      <c r="G137">
        <v>1</v>
      </c>
      <c r="H137">
        <v>1</v>
      </c>
      <c r="I137" t="s">
        <v>26</v>
      </c>
      <c r="J137" t="s">
        <v>3</v>
      </c>
      <c r="K137" t="s">
        <v>448</v>
      </c>
      <c r="L137">
        <v>608254</v>
      </c>
      <c r="N137">
        <v>1013</v>
      </c>
      <c r="O137" t="s">
        <v>449</v>
      </c>
      <c r="P137" t="s">
        <v>449</v>
      </c>
      <c r="Q137">
        <v>1</v>
      </c>
      <c r="X137">
        <v>0.1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2</v>
      </c>
      <c r="AF137" t="s">
        <v>3</v>
      </c>
      <c r="AG137">
        <v>0.1</v>
      </c>
      <c r="AH137">
        <v>2</v>
      </c>
      <c r="AI137">
        <v>50336937</v>
      </c>
      <c r="AJ137">
        <v>151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ROW(Source!A115)</f>
        <v>115</v>
      </c>
      <c r="B138">
        <v>50336947</v>
      </c>
      <c r="C138">
        <v>50336935</v>
      </c>
      <c r="D138">
        <v>45811342</v>
      </c>
      <c r="E138">
        <v>1</v>
      </c>
      <c r="F138">
        <v>1</v>
      </c>
      <c r="G138">
        <v>1</v>
      </c>
      <c r="H138">
        <v>2</v>
      </c>
      <c r="I138" t="s">
        <v>505</v>
      </c>
      <c r="J138" t="s">
        <v>506</v>
      </c>
      <c r="K138" t="s">
        <v>507</v>
      </c>
      <c r="L138">
        <v>45811227</v>
      </c>
      <c r="N138">
        <v>1013</v>
      </c>
      <c r="O138" t="s">
        <v>453</v>
      </c>
      <c r="P138" t="s">
        <v>453</v>
      </c>
      <c r="Q138">
        <v>1</v>
      </c>
      <c r="X138">
        <v>0.1</v>
      </c>
      <c r="Y138">
        <v>0</v>
      </c>
      <c r="Z138">
        <v>134.41</v>
      </c>
      <c r="AA138">
        <v>13.26</v>
      </c>
      <c r="AB138">
        <v>0</v>
      </c>
      <c r="AC138">
        <v>0</v>
      </c>
      <c r="AD138">
        <v>1</v>
      </c>
      <c r="AE138">
        <v>0</v>
      </c>
      <c r="AF138" t="s">
        <v>3</v>
      </c>
      <c r="AG138">
        <v>0.1</v>
      </c>
      <c r="AH138">
        <v>2</v>
      </c>
      <c r="AI138">
        <v>50336938</v>
      </c>
      <c r="AJ138">
        <v>152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ROW(Source!A115)</f>
        <v>115</v>
      </c>
      <c r="B139">
        <v>50336948</v>
      </c>
      <c r="C139">
        <v>50336935</v>
      </c>
      <c r="D139">
        <v>45813321</v>
      </c>
      <c r="E139">
        <v>1</v>
      </c>
      <c r="F139">
        <v>1</v>
      </c>
      <c r="G139">
        <v>1</v>
      </c>
      <c r="H139">
        <v>2</v>
      </c>
      <c r="I139" t="s">
        <v>454</v>
      </c>
      <c r="J139" t="s">
        <v>455</v>
      </c>
      <c r="K139" t="s">
        <v>456</v>
      </c>
      <c r="L139">
        <v>45811227</v>
      </c>
      <c r="N139">
        <v>1013</v>
      </c>
      <c r="O139" t="s">
        <v>453</v>
      </c>
      <c r="P139" t="s">
        <v>453</v>
      </c>
      <c r="Q139">
        <v>1</v>
      </c>
      <c r="X139">
        <v>0.1</v>
      </c>
      <c r="Y139">
        <v>0</v>
      </c>
      <c r="Z139">
        <v>86.55</v>
      </c>
      <c r="AA139">
        <v>0</v>
      </c>
      <c r="AB139">
        <v>0</v>
      </c>
      <c r="AC139">
        <v>0</v>
      </c>
      <c r="AD139">
        <v>1</v>
      </c>
      <c r="AE139">
        <v>0</v>
      </c>
      <c r="AF139" t="s">
        <v>3</v>
      </c>
      <c r="AG139">
        <v>0.1</v>
      </c>
      <c r="AH139">
        <v>2</v>
      </c>
      <c r="AI139">
        <v>50336939</v>
      </c>
      <c r="AJ139">
        <v>153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ROW(Source!A115)</f>
        <v>115</v>
      </c>
      <c r="B140">
        <v>50336949</v>
      </c>
      <c r="C140">
        <v>50336935</v>
      </c>
      <c r="D140">
        <v>45816362</v>
      </c>
      <c r="E140">
        <v>1</v>
      </c>
      <c r="F140">
        <v>1</v>
      </c>
      <c r="G140">
        <v>1</v>
      </c>
      <c r="H140">
        <v>3</v>
      </c>
      <c r="I140" t="s">
        <v>630</v>
      </c>
      <c r="J140" t="s">
        <v>631</v>
      </c>
      <c r="K140" t="s">
        <v>632</v>
      </c>
      <c r="L140">
        <v>1348</v>
      </c>
      <c r="N140">
        <v>1009</v>
      </c>
      <c r="O140" t="s">
        <v>240</v>
      </c>
      <c r="P140" t="s">
        <v>240</v>
      </c>
      <c r="Q140">
        <v>1000</v>
      </c>
      <c r="X140">
        <v>5.9999999999999995E-4</v>
      </c>
      <c r="Y140">
        <v>4678.57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0</v>
      </c>
      <c r="AF140" t="s">
        <v>3</v>
      </c>
      <c r="AG140">
        <v>5.9999999999999995E-4</v>
      </c>
      <c r="AH140">
        <v>2</v>
      </c>
      <c r="AI140">
        <v>50336940</v>
      </c>
      <c r="AJ140">
        <v>154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ROW(Source!A115)</f>
        <v>115</v>
      </c>
      <c r="B141">
        <v>50336950</v>
      </c>
      <c r="C141">
        <v>50336935</v>
      </c>
      <c r="D141">
        <v>45816643</v>
      </c>
      <c r="E141">
        <v>1</v>
      </c>
      <c r="F141">
        <v>1</v>
      </c>
      <c r="G141">
        <v>1</v>
      </c>
      <c r="H141">
        <v>3</v>
      </c>
      <c r="I141" t="s">
        <v>614</v>
      </c>
      <c r="J141" t="s">
        <v>615</v>
      </c>
      <c r="K141" t="s">
        <v>254</v>
      </c>
      <c r="L141">
        <v>1346</v>
      </c>
      <c r="N141">
        <v>1009</v>
      </c>
      <c r="O141" t="s">
        <v>471</v>
      </c>
      <c r="P141" t="s">
        <v>471</v>
      </c>
      <c r="Q141">
        <v>1</v>
      </c>
      <c r="X141">
        <v>0.3</v>
      </c>
      <c r="Y141">
        <v>9.19</v>
      </c>
      <c r="Z141">
        <v>0</v>
      </c>
      <c r="AA141">
        <v>0</v>
      </c>
      <c r="AB141">
        <v>0</v>
      </c>
      <c r="AC141">
        <v>0</v>
      </c>
      <c r="AD141">
        <v>1</v>
      </c>
      <c r="AE141">
        <v>0</v>
      </c>
      <c r="AF141" t="s">
        <v>3</v>
      </c>
      <c r="AG141">
        <v>0.3</v>
      </c>
      <c r="AH141">
        <v>2</v>
      </c>
      <c r="AI141">
        <v>50336941</v>
      </c>
      <c r="AJ141">
        <v>155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ROW(Source!A115)</f>
        <v>115</v>
      </c>
      <c r="B142">
        <v>50336951</v>
      </c>
      <c r="C142">
        <v>50336935</v>
      </c>
      <c r="D142">
        <v>45817317</v>
      </c>
      <c r="E142">
        <v>1</v>
      </c>
      <c r="F142">
        <v>1</v>
      </c>
      <c r="G142">
        <v>1</v>
      </c>
      <c r="H142">
        <v>3</v>
      </c>
      <c r="I142" t="s">
        <v>588</v>
      </c>
      <c r="J142" t="s">
        <v>589</v>
      </c>
      <c r="K142" t="s">
        <v>590</v>
      </c>
      <c r="L142">
        <v>1346</v>
      </c>
      <c r="N142">
        <v>1009</v>
      </c>
      <c r="O142" t="s">
        <v>471</v>
      </c>
      <c r="P142" t="s">
        <v>471</v>
      </c>
      <c r="Q142">
        <v>1</v>
      </c>
      <c r="X142">
        <v>0.01</v>
      </c>
      <c r="Y142">
        <v>28.15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3</v>
      </c>
      <c r="AG142">
        <v>0.01</v>
      </c>
      <c r="AH142">
        <v>2</v>
      </c>
      <c r="AI142">
        <v>50336942</v>
      </c>
      <c r="AJ142">
        <v>156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ROW(Source!A115)</f>
        <v>115</v>
      </c>
      <c r="B143">
        <v>50336952</v>
      </c>
      <c r="C143">
        <v>50336935</v>
      </c>
      <c r="D143">
        <v>45967299</v>
      </c>
      <c r="E143">
        <v>1</v>
      </c>
      <c r="F143">
        <v>1</v>
      </c>
      <c r="G143">
        <v>1</v>
      </c>
      <c r="H143">
        <v>3</v>
      </c>
      <c r="I143" t="s">
        <v>493</v>
      </c>
      <c r="J143" t="s">
        <v>494</v>
      </c>
      <c r="K143" t="s">
        <v>495</v>
      </c>
      <c r="L143">
        <v>1344</v>
      </c>
      <c r="N143">
        <v>1008</v>
      </c>
      <c r="O143" t="s">
        <v>496</v>
      </c>
      <c r="P143" t="s">
        <v>496</v>
      </c>
      <c r="Q143">
        <v>1</v>
      </c>
      <c r="X143">
        <v>0.15</v>
      </c>
      <c r="Y143">
        <v>1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 t="s">
        <v>3</v>
      </c>
      <c r="AG143">
        <v>0.15</v>
      </c>
      <c r="AH143">
        <v>2</v>
      </c>
      <c r="AI143">
        <v>50336943</v>
      </c>
      <c r="AJ143">
        <v>157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ROW(Source!A117)</f>
        <v>117</v>
      </c>
      <c r="B144">
        <v>50336961</v>
      </c>
      <c r="C144">
        <v>50336954</v>
      </c>
      <c r="D144">
        <v>45986743</v>
      </c>
      <c r="E144">
        <v>1</v>
      </c>
      <c r="F144">
        <v>1</v>
      </c>
      <c r="G144">
        <v>1</v>
      </c>
      <c r="H144">
        <v>1</v>
      </c>
      <c r="I144" t="s">
        <v>619</v>
      </c>
      <c r="J144" t="s">
        <v>3</v>
      </c>
      <c r="K144" t="s">
        <v>620</v>
      </c>
      <c r="L144">
        <v>1476</v>
      </c>
      <c r="N144">
        <v>1013</v>
      </c>
      <c r="O144" t="s">
        <v>446</v>
      </c>
      <c r="P144" t="s">
        <v>447</v>
      </c>
      <c r="Q144">
        <v>1</v>
      </c>
      <c r="X144">
        <v>1.1200000000000001</v>
      </c>
      <c r="Y144">
        <v>0</v>
      </c>
      <c r="Z144">
        <v>0</v>
      </c>
      <c r="AA144">
        <v>0</v>
      </c>
      <c r="AB144">
        <v>8.07</v>
      </c>
      <c r="AC144">
        <v>0</v>
      </c>
      <c r="AD144">
        <v>1</v>
      </c>
      <c r="AE144">
        <v>1</v>
      </c>
      <c r="AF144" t="s">
        <v>3</v>
      </c>
      <c r="AG144">
        <v>1.1200000000000001</v>
      </c>
      <c r="AH144">
        <v>2</v>
      </c>
      <c r="AI144">
        <v>50336955</v>
      </c>
      <c r="AJ144">
        <v>159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ROW(Source!A117)</f>
        <v>117</v>
      </c>
      <c r="B145">
        <v>50336962</v>
      </c>
      <c r="C145">
        <v>50336954</v>
      </c>
      <c r="D145">
        <v>45816643</v>
      </c>
      <c r="E145">
        <v>1</v>
      </c>
      <c r="F145">
        <v>1</v>
      </c>
      <c r="G145">
        <v>1</v>
      </c>
      <c r="H145">
        <v>3</v>
      </c>
      <c r="I145" t="s">
        <v>614</v>
      </c>
      <c r="J145" t="s">
        <v>615</v>
      </c>
      <c r="K145" t="s">
        <v>254</v>
      </c>
      <c r="L145">
        <v>1346</v>
      </c>
      <c r="N145">
        <v>1009</v>
      </c>
      <c r="O145" t="s">
        <v>471</v>
      </c>
      <c r="P145" t="s">
        <v>471</v>
      </c>
      <c r="Q145">
        <v>1</v>
      </c>
      <c r="X145">
        <v>0.02</v>
      </c>
      <c r="Y145">
        <v>9.19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3</v>
      </c>
      <c r="AG145">
        <v>0.02</v>
      </c>
      <c r="AH145">
        <v>2</v>
      </c>
      <c r="AI145">
        <v>50336956</v>
      </c>
      <c r="AJ145">
        <v>160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ROW(Source!A117)</f>
        <v>117</v>
      </c>
      <c r="B146">
        <v>50336963</v>
      </c>
      <c r="C146">
        <v>50336954</v>
      </c>
      <c r="D146">
        <v>45967299</v>
      </c>
      <c r="E146">
        <v>1</v>
      </c>
      <c r="F146">
        <v>1</v>
      </c>
      <c r="G146">
        <v>1</v>
      </c>
      <c r="H146">
        <v>3</v>
      </c>
      <c r="I146" t="s">
        <v>493</v>
      </c>
      <c r="J146" t="s">
        <v>494</v>
      </c>
      <c r="K146" t="s">
        <v>495</v>
      </c>
      <c r="L146">
        <v>1344</v>
      </c>
      <c r="N146">
        <v>1008</v>
      </c>
      <c r="O146" t="s">
        <v>496</v>
      </c>
      <c r="P146" t="s">
        <v>496</v>
      </c>
      <c r="Q146">
        <v>1</v>
      </c>
      <c r="X146">
        <v>0.18</v>
      </c>
      <c r="Y146">
        <v>1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0</v>
      </c>
      <c r="AF146" t="s">
        <v>3</v>
      </c>
      <c r="AG146">
        <v>0.18</v>
      </c>
      <c r="AH146">
        <v>2</v>
      </c>
      <c r="AI146">
        <v>50336957</v>
      </c>
      <c r="AJ146">
        <v>165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ROW(Source!A125)</f>
        <v>125</v>
      </c>
      <c r="B147">
        <v>50338470</v>
      </c>
      <c r="C147">
        <v>50338469</v>
      </c>
      <c r="D147">
        <v>45986743</v>
      </c>
      <c r="E147">
        <v>1</v>
      </c>
      <c r="F147">
        <v>1</v>
      </c>
      <c r="G147">
        <v>1</v>
      </c>
      <c r="H147">
        <v>1</v>
      </c>
      <c r="I147" t="s">
        <v>619</v>
      </c>
      <c r="J147" t="s">
        <v>3</v>
      </c>
      <c r="K147" t="s">
        <v>620</v>
      </c>
      <c r="L147">
        <v>1476</v>
      </c>
      <c r="N147">
        <v>1013</v>
      </c>
      <c r="O147" t="s">
        <v>446</v>
      </c>
      <c r="P147" t="s">
        <v>447</v>
      </c>
      <c r="Q147">
        <v>1</v>
      </c>
      <c r="X147">
        <v>60.88</v>
      </c>
      <c r="Y147">
        <v>0</v>
      </c>
      <c r="Z147">
        <v>0</v>
      </c>
      <c r="AA147">
        <v>0</v>
      </c>
      <c r="AB147">
        <v>8.07</v>
      </c>
      <c r="AC147">
        <v>0</v>
      </c>
      <c r="AD147">
        <v>1</v>
      </c>
      <c r="AE147">
        <v>1</v>
      </c>
      <c r="AF147" t="s">
        <v>3</v>
      </c>
      <c r="AG147">
        <v>60.88</v>
      </c>
      <c r="AH147">
        <v>2</v>
      </c>
      <c r="AI147">
        <v>50338470</v>
      </c>
      <c r="AJ147">
        <v>169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ROW(Source!A125)</f>
        <v>125</v>
      </c>
      <c r="B148">
        <v>50338471</v>
      </c>
      <c r="C148">
        <v>50338469</v>
      </c>
      <c r="D148">
        <v>121548</v>
      </c>
      <c r="E148">
        <v>1</v>
      </c>
      <c r="F148">
        <v>1</v>
      </c>
      <c r="G148">
        <v>1</v>
      </c>
      <c r="H148">
        <v>1</v>
      </c>
      <c r="I148" t="s">
        <v>26</v>
      </c>
      <c r="J148" t="s">
        <v>3</v>
      </c>
      <c r="K148" t="s">
        <v>448</v>
      </c>
      <c r="L148">
        <v>608254</v>
      </c>
      <c r="N148">
        <v>1013</v>
      </c>
      <c r="O148" t="s">
        <v>449</v>
      </c>
      <c r="P148" t="s">
        <v>449</v>
      </c>
      <c r="Q148">
        <v>1</v>
      </c>
      <c r="X148">
        <v>0.08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2</v>
      </c>
      <c r="AF148" t="s">
        <v>3</v>
      </c>
      <c r="AG148">
        <v>0.08</v>
      </c>
      <c r="AH148">
        <v>2</v>
      </c>
      <c r="AI148">
        <v>50338471</v>
      </c>
      <c r="AJ148">
        <v>170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ROW(Source!A125)</f>
        <v>125</v>
      </c>
      <c r="B149">
        <v>50338472</v>
      </c>
      <c r="C149">
        <v>50338469</v>
      </c>
      <c r="D149">
        <v>45811342</v>
      </c>
      <c r="E149">
        <v>1</v>
      </c>
      <c r="F149">
        <v>1</v>
      </c>
      <c r="G149">
        <v>1</v>
      </c>
      <c r="H149">
        <v>2</v>
      </c>
      <c r="I149" t="s">
        <v>505</v>
      </c>
      <c r="J149" t="s">
        <v>506</v>
      </c>
      <c r="K149" t="s">
        <v>507</v>
      </c>
      <c r="L149">
        <v>45811227</v>
      </c>
      <c r="N149">
        <v>1013</v>
      </c>
      <c r="O149" t="s">
        <v>453</v>
      </c>
      <c r="P149" t="s">
        <v>453</v>
      </c>
      <c r="Q149">
        <v>1</v>
      </c>
      <c r="X149">
        <v>0.08</v>
      </c>
      <c r="Y149">
        <v>0</v>
      </c>
      <c r="Z149">
        <v>134.41</v>
      </c>
      <c r="AA149">
        <v>13.26</v>
      </c>
      <c r="AB149">
        <v>0</v>
      </c>
      <c r="AC149">
        <v>0</v>
      </c>
      <c r="AD149">
        <v>1</v>
      </c>
      <c r="AE149">
        <v>0</v>
      </c>
      <c r="AF149" t="s">
        <v>3</v>
      </c>
      <c r="AG149">
        <v>0.08</v>
      </c>
      <c r="AH149">
        <v>2</v>
      </c>
      <c r="AI149">
        <v>50338472</v>
      </c>
      <c r="AJ149">
        <v>171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ROW(Source!A125)</f>
        <v>125</v>
      </c>
      <c r="B150">
        <v>50338473</v>
      </c>
      <c r="C150">
        <v>50338469</v>
      </c>
      <c r="D150">
        <v>45811558</v>
      </c>
      <c r="E150">
        <v>1</v>
      </c>
      <c r="F150">
        <v>1</v>
      </c>
      <c r="G150">
        <v>1</v>
      </c>
      <c r="H150">
        <v>2</v>
      </c>
      <c r="I150" t="s">
        <v>608</v>
      </c>
      <c r="J150" t="s">
        <v>609</v>
      </c>
      <c r="K150" t="s">
        <v>610</v>
      </c>
      <c r="L150">
        <v>45811227</v>
      </c>
      <c r="N150">
        <v>1013</v>
      </c>
      <c r="O150" t="s">
        <v>453</v>
      </c>
      <c r="P150" t="s">
        <v>453</v>
      </c>
      <c r="Q150">
        <v>1</v>
      </c>
      <c r="X150">
        <v>2.97</v>
      </c>
      <c r="Y150">
        <v>0</v>
      </c>
      <c r="Z150">
        <v>8.1</v>
      </c>
      <c r="AA150">
        <v>0</v>
      </c>
      <c r="AB150">
        <v>0</v>
      </c>
      <c r="AC150">
        <v>0</v>
      </c>
      <c r="AD150">
        <v>1</v>
      </c>
      <c r="AE150">
        <v>0</v>
      </c>
      <c r="AF150" t="s">
        <v>3</v>
      </c>
      <c r="AG150">
        <v>2.97</v>
      </c>
      <c r="AH150">
        <v>2</v>
      </c>
      <c r="AI150">
        <v>50338473</v>
      </c>
      <c r="AJ150">
        <v>172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ROW(Source!A125)</f>
        <v>125</v>
      </c>
      <c r="B151">
        <v>50338474</v>
      </c>
      <c r="C151">
        <v>50338469</v>
      </c>
      <c r="D151">
        <v>45813321</v>
      </c>
      <c r="E151">
        <v>1</v>
      </c>
      <c r="F151">
        <v>1</v>
      </c>
      <c r="G151">
        <v>1</v>
      </c>
      <c r="H151">
        <v>2</v>
      </c>
      <c r="I151" t="s">
        <v>454</v>
      </c>
      <c r="J151" t="s">
        <v>455</v>
      </c>
      <c r="K151" t="s">
        <v>456</v>
      </c>
      <c r="L151">
        <v>45811227</v>
      </c>
      <c r="N151">
        <v>1013</v>
      </c>
      <c r="O151" t="s">
        <v>453</v>
      </c>
      <c r="P151" t="s">
        <v>453</v>
      </c>
      <c r="Q151">
        <v>1</v>
      </c>
      <c r="X151">
        <v>0.08</v>
      </c>
      <c r="Y151">
        <v>0</v>
      </c>
      <c r="Z151">
        <v>86.55</v>
      </c>
      <c r="AA151">
        <v>0</v>
      </c>
      <c r="AB151">
        <v>0</v>
      </c>
      <c r="AC151">
        <v>0</v>
      </c>
      <c r="AD151">
        <v>1</v>
      </c>
      <c r="AE151">
        <v>0</v>
      </c>
      <c r="AF151" t="s">
        <v>3</v>
      </c>
      <c r="AG151">
        <v>0.08</v>
      </c>
      <c r="AH151">
        <v>2</v>
      </c>
      <c r="AI151">
        <v>50338474</v>
      </c>
      <c r="AJ151">
        <v>173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ROW(Source!A125)</f>
        <v>125</v>
      </c>
      <c r="B152">
        <v>50338475</v>
      </c>
      <c r="C152">
        <v>50338469</v>
      </c>
      <c r="D152">
        <v>45816362</v>
      </c>
      <c r="E152">
        <v>1</v>
      </c>
      <c r="F152">
        <v>1</v>
      </c>
      <c r="G152">
        <v>1</v>
      </c>
      <c r="H152">
        <v>3</v>
      </c>
      <c r="I152" t="s">
        <v>630</v>
      </c>
      <c r="J152" t="s">
        <v>631</v>
      </c>
      <c r="K152" t="s">
        <v>632</v>
      </c>
      <c r="L152">
        <v>1348</v>
      </c>
      <c r="N152">
        <v>1009</v>
      </c>
      <c r="O152" t="s">
        <v>240</v>
      </c>
      <c r="P152" t="s">
        <v>240</v>
      </c>
      <c r="Q152">
        <v>1000</v>
      </c>
      <c r="X152">
        <v>1.4E-2</v>
      </c>
      <c r="Y152">
        <v>4678.57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0</v>
      </c>
      <c r="AF152" t="s">
        <v>3</v>
      </c>
      <c r="AG152">
        <v>1.4E-2</v>
      </c>
      <c r="AH152">
        <v>2</v>
      </c>
      <c r="AI152">
        <v>50338475</v>
      </c>
      <c r="AJ152">
        <v>174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ROW(Source!A125)</f>
        <v>125</v>
      </c>
      <c r="B153">
        <v>50338476</v>
      </c>
      <c r="C153">
        <v>50338469</v>
      </c>
      <c r="D153">
        <v>45816577</v>
      </c>
      <c r="E153">
        <v>1</v>
      </c>
      <c r="F153">
        <v>1</v>
      </c>
      <c r="G153">
        <v>1</v>
      </c>
      <c r="H153">
        <v>3</v>
      </c>
      <c r="I153" t="s">
        <v>611</v>
      </c>
      <c r="J153" t="s">
        <v>612</v>
      </c>
      <c r="K153" t="s">
        <v>613</v>
      </c>
      <c r="L153">
        <v>1346</v>
      </c>
      <c r="N153">
        <v>1009</v>
      </c>
      <c r="O153" t="s">
        <v>471</v>
      </c>
      <c r="P153" t="s">
        <v>471</v>
      </c>
      <c r="Q153">
        <v>1</v>
      </c>
      <c r="X153">
        <v>2.4E-2</v>
      </c>
      <c r="Y153">
        <v>12.21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0</v>
      </c>
      <c r="AF153" t="s">
        <v>3</v>
      </c>
      <c r="AG153">
        <v>2.4E-2</v>
      </c>
      <c r="AH153">
        <v>2</v>
      </c>
      <c r="AI153">
        <v>50338476</v>
      </c>
      <c r="AJ153">
        <v>175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ROW(Source!A125)</f>
        <v>125</v>
      </c>
      <c r="B154">
        <v>50338477</v>
      </c>
      <c r="C154">
        <v>50338469</v>
      </c>
      <c r="D154">
        <v>45816643</v>
      </c>
      <c r="E154">
        <v>1</v>
      </c>
      <c r="F154">
        <v>1</v>
      </c>
      <c r="G154">
        <v>1</v>
      </c>
      <c r="H154">
        <v>3</v>
      </c>
      <c r="I154" t="s">
        <v>614</v>
      </c>
      <c r="J154" t="s">
        <v>615</v>
      </c>
      <c r="K154" t="s">
        <v>254</v>
      </c>
      <c r="L154">
        <v>1346</v>
      </c>
      <c r="N154">
        <v>1009</v>
      </c>
      <c r="O154" t="s">
        <v>471</v>
      </c>
      <c r="P154" t="s">
        <v>471</v>
      </c>
      <c r="Q154">
        <v>1</v>
      </c>
      <c r="X154">
        <v>2.73</v>
      </c>
      <c r="Y154">
        <v>9.19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0</v>
      </c>
      <c r="AF154" t="s">
        <v>3</v>
      </c>
      <c r="AG154">
        <v>2.73</v>
      </c>
      <c r="AH154">
        <v>2</v>
      </c>
      <c r="AI154">
        <v>50338477</v>
      </c>
      <c r="AJ154">
        <v>176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ROW(Source!A125)</f>
        <v>125</v>
      </c>
      <c r="B155">
        <v>50338478</v>
      </c>
      <c r="C155">
        <v>50338469</v>
      </c>
      <c r="D155">
        <v>45830907</v>
      </c>
      <c r="E155">
        <v>1</v>
      </c>
      <c r="F155">
        <v>1</v>
      </c>
      <c r="G155">
        <v>1</v>
      </c>
      <c r="H155">
        <v>3</v>
      </c>
      <c r="I155" t="s">
        <v>517</v>
      </c>
      <c r="J155" t="s">
        <v>518</v>
      </c>
      <c r="K155" t="s">
        <v>519</v>
      </c>
      <c r="L155">
        <v>1348</v>
      </c>
      <c r="N155">
        <v>1009</v>
      </c>
      <c r="O155" t="s">
        <v>240</v>
      </c>
      <c r="P155" t="s">
        <v>240</v>
      </c>
      <c r="Q155">
        <v>1000</v>
      </c>
      <c r="X155">
        <v>2.7000000000000001E-3</v>
      </c>
      <c r="Y155">
        <v>7507.32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0</v>
      </c>
      <c r="AF155" t="s">
        <v>3</v>
      </c>
      <c r="AG155">
        <v>2.7000000000000001E-3</v>
      </c>
      <c r="AH155">
        <v>2</v>
      </c>
      <c r="AI155">
        <v>50338478</v>
      </c>
      <c r="AJ155">
        <v>177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ROW(Source!A125)</f>
        <v>125</v>
      </c>
      <c r="B156">
        <v>50338479</v>
      </c>
      <c r="C156">
        <v>50338469</v>
      </c>
      <c r="D156">
        <v>45967299</v>
      </c>
      <c r="E156">
        <v>1</v>
      </c>
      <c r="F156">
        <v>1</v>
      </c>
      <c r="G156">
        <v>1</v>
      </c>
      <c r="H156">
        <v>3</v>
      </c>
      <c r="I156" t="s">
        <v>493</v>
      </c>
      <c r="J156" t="s">
        <v>494</v>
      </c>
      <c r="K156" t="s">
        <v>495</v>
      </c>
      <c r="L156">
        <v>1344</v>
      </c>
      <c r="N156">
        <v>1008</v>
      </c>
      <c r="O156" t="s">
        <v>496</v>
      </c>
      <c r="P156" t="s">
        <v>496</v>
      </c>
      <c r="Q156">
        <v>1</v>
      </c>
      <c r="X156">
        <v>9.83</v>
      </c>
      <c r="Y156">
        <v>1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0</v>
      </c>
      <c r="AF156" t="s">
        <v>3</v>
      </c>
      <c r="AG156">
        <v>9.83</v>
      </c>
      <c r="AH156">
        <v>2</v>
      </c>
      <c r="AI156">
        <v>50338479</v>
      </c>
      <c r="AJ156">
        <v>178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ROW(Source!A127)</f>
        <v>127</v>
      </c>
      <c r="B157">
        <v>50539269</v>
      </c>
      <c r="C157">
        <v>50539268</v>
      </c>
      <c r="D157">
        <v>45986743</v>
      </c>
      <c r="E157">
        <v>1</v>
      </c>
      <c r="F157">
        <v>1</v>
      </c>
      <c r="G157">
        <v>1</v>
      </c>
      <c r="H157">
        <v>1</v>
      </c>
      <c r="I157" t="s">
        <v>619</v>
      </c>
      <c r="J157" t="s">
        <v>3</v>
      </c>
      <c r="K157" t="s">
        <v>620</v>
      </c>
      <c r="L157">
        <v>1476</v>
      </c>
      <c r="N157">
        <v>1013</v>
      </c>
      <c r="O157" t="s">
        <v>446</v>
      </c>
      <c r="P157" t="s">
        <v>447</v>
      </c>
      <c r="Q157">
        <v>1</v>
      </c>
      <c r="X157">
        <v>1.1200000000000001</v>
      </c>
      <c r="Y157">
        <v>0</v>
      </c>
      <c r="Z157">
        <v>0</v>
      </c>
      <c r="AA157">
        <v>0</v>
      </c>
      <c r="AB157">
        <v>8.07</v>
      </c>
      <c r="AC157">
        <v>0</v>
      </c>
      <c r="AD157">
        <v>1</v>
      </c>
      <c r="AE157">
        <v>1</v>
      </c>
      <c r="AF157" t="s">
        <v>3</v>
      </c>
      <c r="AG157">
        <v>1.1200000000000001</v>
      </c>
      <c r="AH157">
        <v>2</v>
      </c>
      <c r="AI157">
        <v>50539269</v>
      </c>
      <c r="AJ157">
        <v>180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ROW(Source!A127)</f>
        <v>127</v>
      </c>
      <c r="B158">
        <v>50539270</v>
      </c>
      <c r="C158">
        <v>50539268</v>
      </c>
      <c r="D158">
        <v>45816643</v>
      </c>
      <c r="E158">
        <v>1</v>
      </c>
      <c r="F158">
        <v>1</v>
      </c>
      <c r="G158">
        <v>1</v>
      </c>
      <c r="H158">
        <v>3</v>
      </c>
      <c r="I158" t="s">
        <v>614</v>
      </c>
      <c r="J158" t="s">
        <v>615</v>
      </c>
      <c r="K158" t="s">
        <v>254</v>
      </c>
      <c r="L158">
        <v>1346</v>
      </c>
      <c r="N158">
        <v>1009</v>
      </c>
      <c r="O158" t="s">
        <v>471</v>
      </c>
      <c r="P158" t="s">
        <v>471</v>
      </c>
      <c r="Q158">
        <v>1</v>
      </c>
      <c r="X158">
        <v>0.02</v>
      </c>
      <c r="Y158">
        <v>9.19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0</v>
      </c>
      <c r="AF158" t="s">
        <v>3</v>
      </c>
      <c r="AG158">
        <v>0.02</v>
      </c>
      <c r="AH158">
        <v>2</v>
      </c>
      <c r="AI158">
        <v>50539270</v>
      </c>
      <c r="AJ158">
        <v>181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ROW(Source!A127)</f>
        <v>127</v>
      </c>
      <c r="B159">
        <v>50539271</v>
      </c>
      <c r="C159">
        <v>50539268</v>
      </c>
      <c r="D159">
        <v>45967299</v>
      </c>
      <c r="E159">
        <v>1</v>
      </c>
      <c r="F159">
        <v>1</v>
      </c>
      <c r="G159">
        <v>1</v>
      </c>
      <c r="H159">
        <v>3</v>
      </c>
      <c r="I159" t="s">
        <v>493</v>
      </c>
      <c r="J159" t="s">
        <v>494</v>
      </c>
      <c r="K159" t="s">
        <v>495</v>
      </c>
      <c r="L159">
        <v>1344</v>
      </c>
      <c r="N159">
        <v>1008</v>
      </c>
      <c r="O159" t="s">
        <v>496</v>
      </c>
      <c r="P159" t="s">
        <v>496</v>
      </c>
      <c r="Q159">
        <v>1</v>
      </c>
      <c r="X159">
        <v>0.18</v>
      </c>
      <c r="Y159">
        <v>1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0</v>
      </c>
      <c r="AF159" t="s">
        <v>3</v>
      </c>
      <c r="AG159">
        <v>0.18</v>
      </c>
      <c r="AH159">
        <v>2</v>
      </c>
      <c r="AI159">
        <v>50539271</v>
      </c>
      <c r="AJ159">
        <v>182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ROW(Source!A129)</f>
        <v>129</v>
      </c>
      <c r="B160">
        <v>50359045</v>
      </c>
      <c r="C160">
        <v>50359044</v>
      </c>
      <c r="D160">
        <v>45976914</v>
      </c>
      <c r="E160">
        <v>1</v>
      </c>
      <c r="F160">
        <v>1</v>
      </c>
      <c r="G160">
        <v>1</v>
      </c>
      <c r="H160">
        <v>1</v>
      </c>
      <c r="I160" t="s">
        <v>497</v>
      </c>
      <c r="J160" t="s">
        <v>3</v>
      </c>
      <c r="K160" t="s">
        <v>498</v>
      </c>
      <c r="L160">
        <v>1476</v>
      </c>
      <c r="N160">
        <v>1013</v>
      </c>
      <c r="O160" t="s">
        <v>446</v>
      </c>
      <c r="P160" t="s">
        <v>447</v>
      </c>
      <c r="Q160">
        <v>1</v>
      </c>
      <c r="X160">
        <v>1.8</v>
      </c>
      <c r="Y160">
        <v>0</v>
      </c>
      <c r="Z160">
        <v>0</v>
      </c>
      <c r="AA160">
        <v>0</v>
      </c>
      <c r="AB160">
        <v>6.88</v>
      </c>
      <c r="AC160">
        <v>0</v>
      </c>
      <c r="AD160">
        <v>1</v>
      </c>
      <c r="AE160">
        <v>1</v>
      </c>
      <c r="AF160" t="s">
        <v>3</v>
      </c>
      <c r="AG160">
        <v>1.8</v>
      </c>
      <c r="AH160">
        <v>2</v>
      </c>
      <c r="AI160">
        <v>50359045</v>
      </c>
      <c r="AJ160">
        <v>184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ROW(Source!A129)</f>
        <v>129</v>
      </c>
      <c r="B161">
        <v>50359046</v>
      </c>
      <c r="C161">
        <v>50359044</v>
      </c>
      <c r="D161">
        <v>45811549</v>
      </c>
      <c r="E161">
        <v>1</v>
      </c>
      <c r="F161">
        <v>1</v>
      </c>
      <c r="G161">
        <v>1</v>
      </c>
      <c r="H161">
        <v>2</v>
      </c>
      <c r="I161" t="s">
        <v>633</v>
      </c>
      <c r="J161" t="s">
        <v>634</v>
      </c>
      <c r="K161" t="s">
        <v>635</v>
      </c>
      <c r="L161">
        <v>45811227</v>
      </c>
      <c r="N161">
        <v>1013</v>
      </c>
      <c r="O161" t="s">
        <v>453</v>
      </c>
      <c r="P161" t="s">
        <v>453</v>
      </c>
      <c r="Q161">
        <v>1</v>
      </c>
      <c r="X161">
        <v>0.5</v>
      </c>
      <c r="Y161">
        <v>0</v>
      </c>
      <c r="Z161">
        <v>14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3</v>
      </c>
      <c r="AG161">
        <v>0.5</v>
      </c>
      <c r="AH161">
        <v>2</v>
      </c>
      <c r="AI161">
        <v>50359046</v>
      </c>
      <c r="AJ161">
        <v>185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ROW(Source!A129)</f>
        <v>129</v>
      </c>
      <c r="B162">
        <v>50359047</v>
      </c>
      <c r="C162">
        <v>50359044</v>
      </c>
      <c r="D162">
        <v>45813321</v>
      </c>
      <c r="E162">
        <v>1</v>
      </c>
      <c r="F162">
        <v>1</v>
      </c>
      <c r="G162">
        <v>1</v>
      </c>
      <c r="H162">
        <v>2</v>
      </c>
      <c r="I162" t="s">
        <v>454</v>
      </c>
      <c r="J162" t="s">
        <v>455</v>
      </c>
      <c r="K162" t="s">
        <v>456</v>
      </c>
      <c r="L162">
        <v>45811227</v>
      </c>
      <c r="N162">
        <v>1013</v>
      </c>
      <c r="O162" t="s">
        <v>453</v>
      </c>
      <c r="P162" t="s">
        <v>453</v>
      </c>
      <c r="Q162">
        <v>1</v>
      </c>
      <c r="X162">
        <v>0.1</v>
      </c>
      <c r="Y162">
        <v>0</v>
      </c>
      <c r="Z162">
        <v>86.55</v>
      </c>
      <c r="AA162">
        <v>0</v>
      </c>
      <c r="AB162">
        <v>0</v>
      </c>
      <c r="AC162">
        <v>0</v>
      </c>
      <c r="AD162">
        <v>1</v>
      </c>
      <c r="AE162">
        <v>0</v>
      </c>
      <c r="AF162" t="s">
        <v>3</v>
      </c>
      <c r="AG162">
        <v>0.1</v>
      </c>
      <c r="AH162">
        <v>2</v>
      </c>
      <c r="AI162">
        <v>50359047</v>
      </c>
      <c r="AJ162">
        <v>186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ROW(Source!A129)</f>
        <v>129</v>
      </c>
      <c r="B163">
        <v>50359048</v>
      </c>
      <c r="C163">
        <v>50359044</v>
      </c>
      <c r="D163">
        <v>45816006</v>
      </c>
      <c r="E163">
        <v>1</v>
      </c>
      <c r="F163">
        <v>1</v>
      </c>
      <c r="G163">
        <v>1</v>
      </c>
      <c r="H163">
        <v>3</v>
      </c>
      <c r="I163" t="s">
        <v>636</v>
      </c>
      <c r="J163" t="s">
        <v>637</v>
      </c>
      <c r="K163" t="s">
        <v>638</v>
      </c>
      <c r="L163">
        <v>1348</v>
      </c>
      <c r="N163">
        <v>1009</v>
      </c>
      <c r="O163" t="s">
        <v>240</v>
      </c>
      <c r="P163" t="s">
        <v>240</v>
      </c>
      <c r="Q163">
        <v>1000</v>
      </c>
      <c r="X163">
        <v>1.2E-4</v>
      </c>
      <c r="Y163">
        <v>10324.77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0</v>
      </c>
      <c r="AF163" t="s">
        <v>3</v>
      </c>
      <c r="AG163">
        <v>1.2E-4</v>
      </c>
      <c r="AH163">
        <v>2</v>
      </c>
      <c r="AI163">
        <v>50359048</v>
      </c>
      <c r="AJ163">
        <v>187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ROW(Source!A129)</f>
        <v>129</v>
      </c>
      <c r="B164">
        <v>50359049</v>
      </c>
      <c r="C164">
        <v>50359044</v>
      </c>
      <c r="D164">
        <v>45822979</v>
      </c>
      <c r="E164">
        <v>1</v>
      </c>
      <c r="F164">
        <v>1</v>
      </c>
      <c r="G164">
        <v>1</v>
      </c>
      <c r="H164">
        <v>3</v>
      </c>
      <c r="I164" t="s">
        <v>645</v>
      </c>
      <c r="J164" t="s">
        <v>646</v>
      </c>
      <c r="K164" t="s">
        <v>647</v>
      </c>
      <c r="L164">
        <v>1348</v>
      </c>
      <c r="N164">
        <v>1009</v>
      </c>
      <c r="O164" t="s">
        <v>240</v>
      </c>
      <c r="P164" t="s">
        <v>240</v>
      </c>
      <c r="Q164">
        <v>1000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1</v>
      </c>
      <c r="AD164">
        <v>0</v>
      </c>
      <c r="AE164">
        <v>0</v>
      </c>
      <c r="AF164" t="s">
        <v>3</v>
      </c>
      <c r="AG164">
        <v>0</v>
      </c>
      <c r="AH164">
        <v>3</v>
      </c>
      <c r="AI164">
        <v>-1</v>
      </c>
      <c r="AJ164" t="s">
        <v>3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Смета 11 граф c НР и СП</vt:lpstr>
      <vt:lpstr>Source</vt:lpstr>
      <vt:lpstr>SourceObSm</vt:lpstr>
      <vt:lpstr>SmtRes</vt:lpstr>
      <vt:lpstr>EtalonRes</vt:lpstr>
      <vt:lpstr>'Смета 11 граф c НР и СП'!Заголовки_для_печати</vt:lpstr>
      <vt:lpstr>'Смета 11 граф c НР и СП'!Область_печати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Молтасова Екатерина Алексеевна</cp:lastModifiedBy>
  <dcterms:created xsi:type="dcterms:W3CDTF">2020-11-19T09:29:37Z</dcterms:created>
  <dcterms:modified xsi:type="dcterms:W3CDTF">2020-12-04T09:53:03Z</dcterms:modified>
</cp:coreProperties>
</file>