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Сметы 2020\2019 м\Дуникова\2021\последний варинт 30.10.2020\"/>
    </mc:Choice>
  </mc:AlternateContent>
  <xr:revisionPtr revIDLastSave="0" documentId="13_ncr:1_{844CD709-BF0A-4416-AD89-A69385008D9C}" xr6:coauthVersionLast="37" xr6:coauthVersionMax="37" xr10:uidLastSave="{00000000-0000-0000-0000-000000000000}"/>
  <bookViews>
    <workbookView xWindow="32760" yWindow="32760" windowWidth="32760" windowHeight="32760" xr2:uid="{00000000-000D-0000-FFFF-FFFF00000000}"/>
  </bookViews>
  <sheets>
    <sheet name="Смета 11 граф c НР и СП" sheetId="5" r:id="rId1"/>
    <sheet name="Source" sheetId="1" r:id="rId2"/>
    <sheet name="SourceObSm" sheetId="2" r:id="rId3"/>
    <sheet name="SmtRes" sheetId="3" r:id="rId4"/>
    <sheet name="EtalonRes" sheetId="4" r:id="rId5"/>
  </sheets>
  <definedNames>
    <definedName name="_xlnm.Print_Titles" localSheetId="0">'Смета 11 граф c НР и СП'!$21:$21</definedName>
    <definedName name="_xlnm.Print_Area" localSheetId="0">'Смета 11 граф c НР и СП'!$A$1:$K$232</definedName>
  </definedNames>
  <calcPr calcId="179021"/>
</workbook>
</file>

<file path=xl/calcChain.xml><?xml version="1.0" encoding="utf-8"?>
<calcChain xmlns="http://schemas.openxmlformats.org/spreadsheetml/2006/main">
  <c r="I15" i="5" l="1"/>
  <c r="I230" i="5"/>
  <c r="I227" i="5"/>
  <c r="C230" i="5"/>
  <c r="C227" i="5"/>
  <c r="AG222" i="5"/>
  <c r="H220" i="5"/>
  <c r="I13" i="5" s="1"/>
  <c r="C220" i="5"/>
  <c r="H219" i="5"/>
  <c r="C219" i="5"/>
  <c r="H218" i="5"/>
  <c r="C218" i="5"/>
  <c r="H217" i="5"/>
  <c r="C217" i="5"/>
  <c r="H216" i="5"/>
  <c r="C216" i="5"/>
  <c r="H215" i="5"/>
  <c r="C215" i="5"/>
  <c r="H214" i="5"/>
  <c r="C214" i="5"/>
  <c r="C210" i="5"/>
  <c r="C207" i="5"/>
  <c r="AB204" i="5"/>
  <c r="AA204" i="5"/>
  <c r="Z204" i="5"/>
  <c r="Y204" i="5"/>
  <c r="X204" i="5"/>
  <c r="W204" i="5"/>
  <c r="V204" i="5"/>
  <c r="U204" i="5"/>
  <c r="T204" i="5"/>
  <c r="K205" i="5"/>
  <c r="K204" i="5"/>
  <c r="J205" i="5"/>
  <c r="J204" i="5"/>
  <c r="I205" i="5"/>
  <c r="I204" i="5"/>
  <c r="H204" i="5"/>
  <c r="G204" i="5"/>
  <c r="F205" i="5"/>
  <c r="F204" i="5"/>
  <c r="E205" i="5"/>
  <c r="E204" i="5"/>
  <c r="D204" i="5"/>
  <c r="C205" i="5"/>
  <c r="C204" i="5"/>
  <c r="B204" i="5"/>
  <c r="A204" i="5"/>
  <c r="G203" i="5"/>
  <c r="E203" i="5"/>
  <c r="H202" i="5"/>
  <c r="G202" i="5"/>
  <c r="F202" i="5"/>
  <c r="E202" i="5"/>
  <c r="D202" i="5"/>
  <c r="H201" i="5"/>
  <c r="G201" i="5"/>
  <c r="E201" i="5"/>
  <c r="D201" i="5"/>
  <c r="AB193" i="5"/>
  <c r="AA193" i="5"/>
  <c r="Z193" i="5"/>
  <c r="Y193" i="5"/>
  <c r="X193" i="5"/>
  <c r="W193" i="5"/>
  <c r="V193" i="5"/>
  <c r="U193" i="5"/>
  <c r="T193" i="5"/>
  <c r="K194" i="5"/>
  <c r="K193" i="5"/>
  <c r="J194" i="5"/>
  <c r="J193" i="5"/>
  <c r="I194" i="5"/>
  <c r="I193" i="5"/>
  <c r="H193" i="5"/>
  <c r="G193" i="5"/>
  <c r="F194" i="5"/>
  <c r="F193" i="5"/>
  <c r="E194" i="5"/>
  <c r="E193" i="5"/>
  <c r="D193" i="5"/>
  <c r="C194" i="5"/>
  <c r="C193" i="5"/>
  <c r="B193" i="5"/>
  <c r="A193" i="5"/>
  <c r="AB191" i="5"/>
  <c r="AA191" i="5"/>
  <c r="Z191" i="5"/>
  <c r="Y191" i="5"/>
  <c r="X191" i="5"/>
  <c r="W191" i="5"/>
  <c r="V191" i="5"/>
  <c r="U191" i="5"/>
  <c r="T191" i="5"/>
  <c r="K192" i="5"/>
  <c r="K191" i="5"/>
  <c r="J192" i="5"/>
  <c r="J191" i="5"/>
  <c r="I192" i="5"/>
  <c r="I191" i="5"/>
  <c r="H191" i="5"/>
  <c r="G191" i="5"/>
  <c r="F192" i="5"/>
  <c r="F191" i="5"/>
  <c r="E192" i="5"/>
  <c r="E191" i="5"/>
  <c r="D191" i="5"/>
  <c r="C192" i="5"/>
  <c r="B191" i="5"/>
  <c r="A191" i="5"/>
  <c r="AB189" i="5"/>
  <c r="AA189" i="5"/>
  <c r="Z189" i="5"/>
  <c r="Y189" i="5"/>
  <c r="X189" i="5"/>
  <c r="W189" i="5"/>
  <c r="V189" i="5"/>
  <c r="U189" i="5"/>
  <c r="T189" i="5"/>
  <c r="K190" i="5"/>
  <c r="K189" i="5"/>
  <c r="J190" i="5"/>
  <c r="J189" i="5"/>
  <c r="I190" i="5"/>
  <c r="I189" i="5"/>
  <c r="H189" i="5"/>
  <c r="G189" i="5"/>
  <c r="F190" i="5"/>
  <c r="F189" i="5"/>
  <c r="E190" i="5"/>
  <c r="E189" i="5"/>
  <c r="D189" i="5"/>
  <c r="C190" i="5"/>
  <c r="B189" i="5"/>
  <c r="A189" i="5"/>
  <c r="G188" i="5"/>
  <c r="E188" i="5"/>
  <c r="H187" i="5"/>
  <c r="G187" i="5"/>
  <c r="E187" i="5"/>
  <c r="D187" i="5"/>
  <c r="H186" i="5"/>
  <c r="G186" i="5"/>
  <c r="E186" i="5"/>
  <c r="D186" i="5"/>
  <c r="AB184" i="5"/>
  <c r="AA184" i="5"/>
  <c r="Z184" i="5"/>
  <c r="Y184" i="5"/>
  <c r="X184" i="5"/>
  <c r="W184" i="5"/>
  <c r="V184" i="5"/>
  <c r="U184" i="5"/>
  <c r="T184" i="5"/>
  <c r="K185" i="5"/>
  <c r="K184" i="5"/>
  <c r="J185" i="5"/>
  <c r="J184" i="5"/>
  <c r="I185" i="5"/>
  <c r="I184" i="5"/>
  <c r="H184" i="5"/>
  <c r="G184" i="5"/>
  <c r="F185" i="5"/>
  <c r="F184" i="5"/>
  <c r="E185" i="5"/>
  <c r="E184" i="5"/>
  <c r="D184" i="5"/>
  <c r="C185" i="5"/>
  <c r="C184" i="5"/>
  <c r="B184" i="5"/>
  <c r="A184" i="5"/>
  <c r="AB182" i="5"/>
  <c r="AA182" i="5"/>
  <c r="Z182" i="5"/>
  <c r="Y182" i="5"/>
  <c r="X182" i="5"/>
  <c r="W182" i="5"/>
  <c r="V182" i="5"/>
  <c r="U182" i="5"/>
  <c r="T182" i="5"/>
  <c r="K183" i="5"/>
  <c r="K182" i="5"/>
  <c r="J183" i="5"/>
  <c r="J182" i="5"/>
  <c r="I183" i="5"/>
  <c r="I182" i="5"/>
  <c r="H182" i="5"/>
  <c r="G182" i="5"/>
  <c r="F183" i="5"/>
  <c r="F182" i="5"/>
  <c r="E183" i="5"/>
  <c r="E182" i="5"/>
  <c r="D182" i="5"/>
  <c r="C183" i="5"/>
  <c r="C182" i="5"/>
  <c r="B182" i="5"/>
  <c r="A182" i="5"/>
  <c r="AB180" i="5"/>
  <c r="AA180" i="5"/>
  <c r="Z180" i="5"/>
  <c r="Y180" i="5"/>
  <c r="X180" i="5"/>
  <c r="W180" i="5"/>
  <c r="V180" i="5"/>
  <c r="U180" i="5"/>
  <c r="T180" i="5"/>
  <c r="K181" i="5"/>
  <c r="K180" i="5"/>
  <c r="J181" i="5"/>
  <c r="J180" i="5"/>
  <c r="I181" i="5"/>
  <c r="I180" i="5"/>
  <c r="H180" i="5"/>
  <c r="G180" i="5"/>
  <c r="F181" i="5"/>
  <c r="F180" i="5"/>
  <c r="E181" i="5"/>
  <c r="E180" i="5"/>
  <c r="D180" i="5"/>
  <c r="C181" i="5"/>
  <c r="C180" i="5"/>
  <c r="B180" i="5"/>
  <c r="A180" i="5"/>
  <c r="G179" i="5"/>
  <c r="E179" i="5"/>
  <c r="H178" i="5"/>
  <c r="G178" i="5"/>
  <c r="E178" i="5"/>
  <c r="D178" i="5"/>
  <c r="H177" i="5"/>
  <c r="G177" i="5"/>
  <c r="E177" i="5"/>
  <c r="D177" i="5"/>
  <c r="AB175" i="5"/>
  <c r="AA175" i="5"/>
  <c r="Z175" i="5"/>
  <c r="Y175" i="5"/>
  <c r="X175" i="5"/>
  <c r="W175" i="5"/>
  <c r="V175" i="5"/>
  <c r="U175" i="5"/>
  <c r="T175" i="5"/>
  <c r="K176" i="5"/>
  <c r="K175" i="5"/>
  <c r="J176" i="5"/>
  <c r="J175" i="5"/>
  <c r="I176" i="5"/>
  <c r="I175" i="5"/>
  <c r="H175" i="5"/>
  <c r="G175" i="5"/>
  <c r="F176" i="5"/>
  <c r="F175" i="5"/>
  <c r="E176" i="5"/>
  <c r="E175" i="5"/>
  <c r="D175" i="5"/>
  <c r="C176" i="5"/>
  <c r="C175" i="5"/>
  <c r="B175" i="5"/>
  <c r="A175" i="5"/>
  <c r="G174" i="5"/>
  <c r="E174" i="5"/>
  <c r="H173" i="5"/>
  <c r="G173" i="5"/>
  <c r="F173" i="5"/>
  <c r="E173" i="5"/>
  <c r="D173" i="5"/>
  <c r="H172" i="5"/>
  <c r="G172" i="5"/>
  <c r="E172" i="5"/>
  <c r="D172" i="5"/>
  <c r="AB164" i="5"/>
  <c r="AA164" i="5"/>
  <c r="Z164" i="5"/>
  <c r="Y164" i="5"/>
  <c r="X164" i="5"/>
  <c r="W164" i="5"/>
  <c r="V164" i="5"/>
  <c r="U164" i="5"/>
  <c r="T164" i="5"/>
  <c r="K165" i="5"/>
  <c r="K164" i="5"/>
  <c r="J165" i="5"/>
  <c r="J164" i="5"/>
  <c r="I165" i="5"/>
  <c r="I164" i="5"/>
  <c r="H164" i="5"/>
  <c r="G164" i="5"/>
  <c r="F165" i="5"/>
  <c r="F164" i="5"/>
  <c r="E165" i="5"/>
  <c r="E164" i="5"/>
  <c r="D164" i="5"/>
  <c r="C165" i="5"/>
  <c r="C164" i="5"/>
  <c r="B164" i="5"/>
  <c r="A164" i="5"/>
  <c r="AB162" i="5"/>
  <c r="AA162" i="5"/>
  <c r="Z162" i="5"/>
  <c r="Y162" i="5"/>
  <c r="X162" i="5"/>
  <c r="W162" i="5"/>
  <c r="V162" i="5"/>
  <c r="U162" i="5"/>
  <c r="T162" i="5"/>
  <c r="K163" i="5"/>
  <c r="K162" i="5"/>
  <c r="J163" i="5"/>
  <c r="J162" i="5"/>
  <c r="I163" i="5"/>
  <c r="I162" i="5"/>
  <c r="H162" i="5"/>
  <c r="G162" i="5"/>
  <c r="F163" i="5"/>
  <c r="F162" i="5"/>
  <c r="E163" i="5"/>
  <c r="E162" i="5"/>
  <c r="D162" i="5"/>
  <c r="C163" i="5"/>
  <c r="B162" i="5"/>
  <c r="A162" i="5"/>
  <c r="AB160" i="5"/>
  <c r="AA160" i="5"/>
  <c r="Z160" i="5"/>
  <c r="Y160" i="5"/>
  <c r="X160" i="5"/>
  <c r="W160" i="5"/>
  <c r="V160" i="5"/>
  <c r="U160" i="5"/>
  <c r="T160" i="5"/>
  <c r="K161" i="5"/>
  <c r="K160" i="5"/>
  <c r="J161" i="5"/>
  <c r="J160" i="5"/>
  <c r="I161" i="5"/>
  <c r="I160" i="5"/>
  <c r="H160" i="5"/>
  <c r="G160" i="5"/>
  <c r="F161" i="5"/>
  <c r="F160" i="5"/>
  <c r="E161" i="5"/>
  <c r="E160" i="5"/>
  <c r="D160" i="5"/>
  <c r="C161" i="5"/>
  <c r="C160" i="5"/>
  <c r="B160" i="5"/>
  <c r="A160" i="5"/>
  <c r="AB158" i="5"/>
  <c r="AA158" i="5"/>
  <c r="Z158" i="5"/>
  <c r="Y158" i="5"/>
  <c r="X158" i="5"/>
  <c r="W158" i="5"/>
  <c r="V158" i="5"/>
  <c r="U158" i="5"/>
  <c r="T158" i="5"/>
  <c r="K159" i="5"/>
  <c r="K158" i="5"/>
  <c r="J159" i="5"/>
  <c r="J158" i="5"/>
  <c r="I159" i="5"/>
  <c r="I158" i="5"/>
  <c r="H158" i="5"/>
  <c r="G158" i="5"/>
  <c r="F159" i="5"/>
  <c r="F158" i="5"/>
  <c r="E159" i="5"/>
  <c r="E158" i="5"/>
  <c r="D158" i="5"/>
  <c r="C159" i="5"/>
  <c r="C158" i="5"/>
  <c r="B158" i="5"/>
  <c r="A158" i="5"/>
  <c r="G157" i="5"/>
  <c r="E157" i="5"/>
  <c r="H156" i="5"/>
  <c r="G156" i="5"/>
  <c r="F156" i="5"/>
  <c r="E156" i="5"/>
  <c r="D156" i="5"/>
  <c r="H155" i="5"/>
  <c r="G155" i="5"/>
  <c r="E155" i="5"/>
  <c r="D155" i="5"/>
  <c r="C148" i="5"/>
  <c r="AB146" i="5"/>
  <c r="AA146" i="5"/>
  <c r="Z146" i="5"/>
  <c r="Y146" i="5"/>
  <c r="X146" i="5"/>
  <c r="W146" i="5"/>
  <c r="V146" i="5"/>
  <c r="U146" i="5"/>
  <c r="T146" i="5"/>
  <c r="K147" i="5"/>
  <c r="K146" i="5"/>
  <c r="J147" i="5"/>
  <c r="J146" i="5"/>
  <c r="I147" i="5"/>
  <c r="I146" i="5"/>
  <c r="H146" i="5"/>
  <c r="G146" i="5"/>
  <c r="F147" i="5"/>
  <c r="F146" i="5"/>
  <c r="E147" i="5"/>
  <c r="E146" i="5"/>
  <c r="D146" i="5"/>
  <c r="C147" i="5"/>
  <c r="C146" i="5"/>
  <c r="B146" i="5"/>
  <c r="A146" i="5"/>
  <c r="AB144" i="5"/>
  <c r="AA144" i="5"/>
  <c r="Z144" i="5"/>
  <c r="Y144" i="5"/>
  <c r="X144" i="5"/>
  <c r="W144" i="5"/>
  <c r="V144" i="5"/>
  <c r="U144" i="5"/>
  <c r="T144" i="5"/>
  <c r="K145" i="5"/>
  <c r="K144" i="5"/>
  <c r="J145" i="5"/>
  <c r="J144" i="5"/>
  <c r="I145" i="5"/>
  <c r="I144" i="5"/>
  <c r="H144" i="5"/>
  <c r="G144" i="5"/>
  <c r="F145" i="5"/>
  <c r="F144" i="5"/>
  <c r="E145" i="5"/>
  <c r="E144" i="5"/>
  <c r="D144" i="5"/>
  <c r="C145" i="5"/>
  <c r="B144" i="5"/>
  <c r="A144" i="5"/>
  <c r="AB142" i="5"/>
  <c r="AA142" i="5"/>
  <c r="Z142" i="5"/>
  <c r="Y142" i="5"/>
  <c r="X142" i="5"/>
  <c r="W142" i="5"/>
  <c r="V142" i="5"/>
  <c r="U142" i="5"/>
  <c r="T142" i="5"/>
  <c r="K143" i="5"/>
  <c r="K142" i="5"/>
  <c r="J143" i="5"/>
  <c r="J142" i="5"/>
  <c r="I143" i="5"/>
  <c r="I142" i="5"/>
  <c r="H142" i="5"/>
  <c r="G142" i="5"/>
  <c r="F143" i="5"/>
  <c r="F142" i="5"/>
  <c r="E143" i="5"/>
  <c r="E142" i="5"/>
  <c r="D142" i="5"/>
  <c r="C143" i="5"/>
  <c r="B142" i="5"/>
  <c r="A142" i="5"/>
  <c r="K141" i="5"/>
  <c r="J141" i="5"/>
  <c r="I141" i="5"/>
  <c r="F141" i="5"/>
  <c r="E141" i="5"/>
  <c r="C141" i="5"/>
  <c r="AB139" i="5"/>
  <c r="AA139" i="5"/>
  <c r="Z139" i="5"/>
  <c r="Y139" i="5"/>
  <c r="X139" i="5"/>
  <c r="W139" i="5"/>
  <c r="V139" i="5"/>
  <c r="U139" i="5"/>
  <c r="T139" i="5"/>
  <c r="K140" i="5"/>
  <c r="K139" i="5"/>
  <c r="J140" i="5"/>
  <c r="J139" i="5"/>
  <c r="I140" i="5"/>
  <c r="I139" i="5"/>
  <c r="H139" i="5"/>
  <c r="G139" i="5"/>
  <c r="F140" i="5"/>
  <c r="F139" i="5"/>
  <c r="E140" i="5"/>
  <c r="E139" i="5"/>
  <c r="D139" i="5"/>
  <c r="C140" i="5"/>
  <c r="C139" i="5"/>
  <c r="B139" i="5"/>
  <c r="A139" i="5"/>
  <c r="AB137" i="5"/>
  <c r="AA137" i="5"/>
  <c r="Z137" i="5"/>
  <c r="Y137" i="5"/>
  <c r="X137" i="5"/>
  <c r="W137" i="5"/>
  <c r="V137" i="5"/>
  <c r="U137" i="5"/>
  <c r="T137" i="5"/>
  <c r="K138" i="5"/>
  <c r="K137" i="5"/>
  <c r="J138" i="5"/>
  <c r="J137" i="5"/>
  <c r="I138" i="5"/>
  <c r="I137" i="5"/>
  <c r="H137" i="5"/>
  <c r="G137" i="5"/>
  <c r="F138" i="5"/>
  <c r="F137" i="5"/>
  <c r="E138" i="5"/>
  <c r="E137" i="5"/>
  <c r="D137" i="5"/>
  <c r="C138" i="5"/>
  <c r="C137" i="5"/>
  <c r="B137" i="5"/>
  <c r="A137" i="5"/>
  <c r="AB135" i="5"/>
  <c r="AA135" i="5"/>
  <c r="Z135" i="5"/>
  <c r="Y135" i="5"/>
  <c r="X135" i="5"/>
  <c r="W135" i="5"/>
  <c r="V135" i="5"/>
  <c r="U135" i="5"/>
  <c r="T135" i="5"/>
  <c r="K136" i="5"/>
  <c r="K135" i="5"/>
  <c r="J136" i="5"/>
  <c r="J135" i="5"/>
  <c r="I136" i="5"/>
  <c r="I135" i="5"/>
  <c r="H135" i="5"/>
  <c r="G135" i="5"/>
  <c r="F136" i="5"/>
  <c r="F135" i="5"/>
  <c r="E136" i="5"/>
  <c r="E135" i="5"/>
  <c r="D135" i="5"/>
  <c r="C136" i="5"/>
  <c r="C135" i="5"/>
  <c r="B135" i="5"/>
  <c r="A135" i="5"/>
  <c r="AB133" i="5"/>
  <c r="AA133" i="5"/>
  <c r="Z133" i="5"/>
  <c r="Y133" i="5"/>
  <c r="X133" i="5"/>
  <c r="W133" i="5"/>
  <c r="V133" i="5"/>
  <c r="U133" i="5"/>
  <c r="T133" i="5"/>
  <c r="K134" i="5"/>
  <c r="K133" i="5"/>
  <c r="J134" i="5"/>
  <c r="J133" i="5"/>
  <c r="I134" i="5"/>
  <c r="I133" i="5"/>
  <c r="H133" i="5"/>
  <c r="G133" i="5"/>
  <c r="F134" i="5"/>
  <c r="F133" i="5"/>
  <c r="E134" i="5"/>
  <c r="E133" i="5"/>
  <c r="D133" i="5"/>
  <c r="C134" i="5"/>
  <c r="C133" i="5"/>
  <c r="B133" i="5"/>
  <c r="A133" i="5"/>
  <c r="AB131" i="5"/>
  <c r="AA131" i="5"/>
  <c r="Z131" i="5"/>
  <c r="Y131" i="5"/>
  <c r="X131" i="5"/>
  <c r="W131" i="5"/>
  <c r="V131" i="5"/>
  <c r="U131" i="5"/>
  <c r="T131" i="5"/>
  <c r="K132" i="5"/>
  <c r="K131" i="5"/>
  <c r="J132" i="5"/>
  <c r="J131" i="5"/>
  <c r="I132" i="5"/>
  <c r="I131" i="5"/>
  <c r="H131" i="5"/>
  <c r="G131" i="5"/>
  <c r="F132" i="5"/>
  <c r="F131" i="5"/>
  <c r="E132" i="5"/>
  <c r="E131" i="5"/>
  <c r="D131" i="5"/>
  <c r="C132" i="5"/>
  <c r="C131" i="5"/>
  <c r="B131" i="5"/>
  <c r="A131" i="5"/>
  <c r="AB129" i="5"/>
  <c r="AA129" i="5"/>
  <c r="Z129" i="5"/>
  <c r="Y129" i="5"/>
  <c r="X129" i="5"/>
  <c r="W129" i="5"/>
  <c r="V129" i="5"/>
  <c r="U129" i="5"/>
  <c r="T129" i="5"/>
  <c r="K130" i="5"/>
  <c r="K129" i="5"/>
  <c r="J130" i="5"/>
  <c r="J129" i="5"/>
  <c r="I130" i="5"/>
  <c r="I129" i="5"/>
  <c r="H129" i="5"/>
  <c r="G129" i="5"/>
  <c r="F130" i="5"/>
  <c r="F129" i="5"/>
  <c r="E130" i="5"/>
  <c r="E129" i="5"/>
  <c r="D129" i="5"/>
  <c r="C130" i="5"/>
  <c r="B129" i="5"/>
  <c r="A129" i="5"/>
  <c r="AB127" i="5"/>
  <c r="AA127" i="5"/>
  <c r="Z127" i="5"/>
  <c r="Y127" i="5"/>
  <c r="X127" i="5"/>
  <c r="W127" i="5"/>
  <c r="V127" i="5"/>
  <c r="U127" i="5"/>
  <c r="T127" i="5"/>
  <c r="K128" i="5"/>
  <c r="K127" i="5"/>
  <c r="J128" i="5"/>
  <c r="J127" i="5"/>
  <c r="I128" i="5"/>
  <c r="I127" i="5"/>
  <c r="H127" i="5"/>
  <c r="G127" i="5"/>
  <c r="F128" i="5"/>
  <c r="F127" i="5"/>
  <c r="E128" i="5"/>
  <c r="E127" i="5"/>
  <c r="D127" i="5"/>
  <c r="C128" i="5"/>
  <c r="B127" i="5"/>
  <c r="A127" i="5"/>
  <c r="AB125" i="5"/>
  <c r="AA125" i="5"/>
  <c r="Z125" i="5"/>
  <c r="Y125" i="5"/>
  <c r="X125" i="5"/>
  <c r="W125" i="5"/>
  <c r="V125" i="5"/>
  <c r="U125" i="5"/>
  <c r="T125" i="5"/>
  <c r="K126" i="5"/>
  <c r="K125" i="5"/>
  <c r="J126" i="5"/>
  <c r="J125" i="5"/>
  <c r="I126" i="5"/>
  <c r="I125" i="5"/>
  <c r="H125" i="5"/>
  <c r="G125" i="5"/>
  <c r="F126" i="5"/>
  <c r="F125" i="5"/>
  <c r="E126" i="5"/>
  <c r="E125" i="5"/>
  <c r="D125" i="5"/>
  <c r="C126" i="5"/>
  <c r="B125" i="5"/>
  <c r="A125" i="5"/>
  <c r="AB123" i="5"/>
  <c r="AA123" i="5"/>
  <c r="Z123" i="5"/>
  <c r="Y123" i="5"/>
  <c r="X123" i="5"/>
  <c r="W123" i="5"/>
  <c r="V123" i="5"/>
  <c r="U123" i="5"/>
  <c r="T123" i="5"/>
  <c r="K124" i="5"/>
  <c r="K123" i="5"/>
  <c r="J124" i="5"/>
  <c r="J123" i="5"/>
  <c r="I124" i="5"/>
  <c r="I123" i="5"/>
  <c r="H123" i="5"/>
  <c r="G123" i="5"/>
  <c r="F124" i="5"/>
  <c r="F123" i="5"/>
  <c r="E124" i="5"/>
  <c r="E123" i="5"/>
  <c r="D123" i="5"/>
  <c r="C124" i="5"/>
  <c r="B123" i="5"/>
  <c r="A123" i="5"/>
  <c r="G122" i="5"/>
  <c r="E122" i="5"/>
  <c r="H121" i="5"/>
  <c r="G121" i="5"/>
  <c r="F121" i="5"/>
  <c r="E121" i="5"/>
  <c r="D121" i="5"/>
  <c r="H120" i="5"/>
  <c r="G120" i="5"/>
  <c r="E120" i="5"/>
  <c r="D120" i="5"/>
  <c r="C113" i="5"/>
  <c r="AB111" i="5"/>
  <c r="AA111" i="5"/>
  <c r="Z111" i="5"/>
  <c r="Y111" i="5"/>
  <c r="X111" i="5"/>
  <c r="W111" i="5"/>
  <c r="V111" i="5"/>
  <c r="U111" i="5"/>
  <c r="T111" i="5"/>
  <c r="K112" i="5"/>
  <c r="K111" i="5"/>
  <c r="J112" i="5"/>
  <c r="J111" i="5"/>
  <c r="I112" i="5"/>
  <c r="I111" i="5"/>
  <c r="H111" i="5"/>
  <c r="G111" i="5"/>
  <c r="F112" i="5"/>
  <c r="F111" i="5"/>
  <c r="E112" i="5"/>
  <c r="E111" i="5"/>
  <c r="D111" i="5"/>
  <c r="C112" i="5"/>
  <c r="C111" i="5"/>
  <c r="B111" i="5"/>
  <c r="A111" i="5"/>
  <c r="AB109" i="5"/>
  <c r="AA109" i="5"/>
  <c r="Z109" i="5"/>
  <c r="Y109" i="5"/>
  <c r="X109" i="5"/>
  <c r="W109" i="5"/>
  <c r="V109" i="5"/>
  <c r="U109" i="5"/>
  <c r="T109" i="5"/>
  <c r="K110" i="5"/>
  <c r="K109" i="5"/>
  <c r="J110" i="5"/>
  <c r="J109" i="5"/>
  <c r="I110" i="5"/>
  <c r="I109" i="5"/>
  <c r="H109" i="5"/>
  <c r="G109" i="5"/>
  <c r="F110" i="5"/>
  <c r="F109" i="5"/>
  <c r="E110" i="5"/>
  <c r="E109" i="5"/>
  <c r="D109" i="5"/>
  <c r="C110" i="5"/>
  <c r="C109" i="5"/>
  <c r="B109" i="5"/>
  <c r="A109" i="5"/>
  <c r="G108" i="5"/>
  <c r="E108" i="5"/>
  <c r="H107" i="5"/>
  <c r="G107" i="5"/>
  <c r="F107" i="5"/>
  <c r="E107" i="5"/>
  <c r="D107" i="5"/>
  <c r="H106" i="5"/>
  <c r="G106" i="5"/>
  <c r="E106" i="5"/>
  <c r="D106" i="5"/>
  <c r="AB98" i="5"/>
  <c r="AA98" i="5"/>
  <c r="Z98" i="5"/>
  <c r="Y98" i="5"/>
  <c r="X98" i="5"/>
  <c r="W98" i="5"/>
  <c r="V98" i="5"/>
  <c r="U98" i="5"/>
  <c r="T98" i="5"/>
  <c r="K99" i="5"/>
  <c r="K98" i="5"/>
  <c r="J99" i="5"/>
  <c r="J98" i="5"/>
  <c r="I99" i="5"/>
  <c r="I98" i="5"/>
  <c r="H98" i="5"/>
  <c r="G98" i="5"/>
  <c r="F99" i="5"/>
  <c r="F98" i="5"/>
  <c r="E99" i="5"/>
  <c r="E98" i="5"/>
  <c r="D98" i="5"/>
  <c r="C99" i="5"/>
  <c r="C98" i="5"/>
  <c r="B98" i="5"/>
  <c r="A98" i="5"/>
  <c r="G97" i="5"/>
  <c r="E97" i="5"/>
  <c r="H96" i="5"/>
  <c r="G96" i="5"/>
  <c r="F96" i="5"/>
  <c r="E96" i="5"/>
  <c r="D96" i="5"/>
  <c r="H95" i="5"/>
  <c r="G95" i="5"/>
  <c r="E95" i="5"/>
  <c r="D95" i="5"/>
  <c r="AB87" i="5"/>
  <c r="AA87" i="5"/>
  <c r="Z87" i="5"/>
  <c r="Y87" i="5"/>
  <c r="X87" i="5"/>
  <c r="W87" i="5"/>
  <c r="V87" i="5"/>
  <c r="U87" i="5"/>
  <c r="T87" i="5"/>
  <c r="K88" i="5"/>
  <c r="K87" i="5"/>
  <c r="J88" i="5"/>
  <c r="J87" i="5"/>
  <c r="I88" i="5"/>
  <c r="I87" i="5"/>
  <c r="H87" i="5"/>
  <c r="G87" i="5"/>
  <c r="F88" i="5"/>
  <c r="F87" i="5"/>
  <c r="E88" i="5"/>
  <c r="E87" i="5"/>
  <c r="D87" i="5"/>
  <c r="C88" i="5"/>
  <c r="C87" i="5"/>
  <c r="B87" i="5"/>
  <c r="A87" i="5"/>
  <c r="G86" i="5"/>
  <c r="E86" i="5"/>
  <c r="H85" i="5"/>
  <c r="G85" i="5"/>
  <c r="F85" i="5"/>
  <c r="E85" i="5"/>
  <c r="D85" i="5"/>
  <c r="H84" i="5"/>
  <c r="G84" i="5"/>
  <c r="E84" i="5"/>
  <c r="D84" i="5"/>
  <c r="AB76" i="5"/>
  <c r="AA76" i="5"/>
  <c r="Z76" i="5"/>
  <c r="Y76" i="5"/>
  <c r="X76" i="5"/>
  <c r="W76" i="5"/>
  <c r="V76" i="5"/>
  <c r="U76" i="5"/>
  <c r="T76" i="5"/>
  <c r="K77" i="5"/>
  <c r="K76" i="5"/>
  <c r="J77" i="5"/>
  <c r="J76" i="5"/>
  <c r="I77" i="5"/>
  <c r="I76" i="5"/>
  <c r="H76" i="5"/>
  <c r="G76" i="5"/>
  <c r="F77" i="5"/>
  <c r="F76" i="5"/>
  <c r="E77" i="5"/>
  <c r="E76" i="5"/>
  <c r="D76" i="5"/>
  <c r="C77" i="5"/>
  <c r="C76" i="5"/>
  <c r="B76" i="5"/>
  <c r="A76" i="5"/>
  <c r="A75" i="5"/>
  <c r="C70" i="5"/>
  <c r="AB67" i="5"/>
  <c r="AA67" i="5"/>
  <c r="Z67" i="5"/>
  <c r="Y67" i="5"/>
  <c r="X67" i="5"/>
  <c r="W67" i="5"/>
  <c r="V67" i="5"/>
  <c r="U67" i="5"/>
  <c r="T67" i="5"/>
  <c r="K68" i="5"/>
  <c r="K67" i="5"/>
  <c r="J68" i="5"/>
  <c r="J67" i="5"/>
  <c r="I68" i="5"/>
  <c r="I67" i="5"/>
  <c r="H67" i="5"/>
  <c r="G67" i="5"/>
  <c r="F68" i="5"/>
  <c r="F67" i="5"/>
  <c r="E68" i="5"/>
  <c r="E67" i="5"/>
  <c r="D67" i="5"/>
  <c r="C68" i="5"/>
  <c r="C67" i="5"/>
  <c r="B67" i="5"/>
  <c r="A67" i="5"/>
  <c r="C66" i="5"/>
  <c r="AB64" i="5"/>
  <c r="AA64" i="5"/>
  <c r="Z64" i="5"/>
  <c r="Y64" i="5"/>
  <c r="X64" i="5"/>
  <c r="W64" i="5"/>
  <c r="V64" i="5"/>
  <c r="U64" i="5"/>
  <c r="T64" i="5"/>
  <c r="K65" i="5"/>
  <c r="K64" i="5"/>
  <c r="J65" i="5"/>
  <c r="J64" i="5"/>
  <c r="I65" i="5"/>
  <c r="I64" i="5"/>
  <c r="H64" i="5"/>
  <c r="G64" i="5"/>
  <c r="F65" i="5"/>
  <c r="F64" i="5"/>
  <c r="E65" i="5"/>
  <c r="E64" i="5"/>
  <c r="D64" i="5"/>
  <c r="C65" i="5"/>
  <c r="C64" i="5"/>
  <c r="B64" i="5"/>
  <c r="A64" i="5"/>
  <c r="G63" i="5"/>
  <c r="E63" i="5"/>
  <c r="H62" i="5"/>
  <c r="G62" i="5"/>
  <c r="F62" i="5"/>
  <c r="E62" i="5"/>
  <c r="D62" i="5"/>
  <c r="H61" i="5"/>
  <c r="G61" i="5"/>
  <c r="E61" i="5"/>
  <c r="D61" i="5"/>
  <c r="AB58" i="5"/>
  <c r="AA58" i="5"/>
  <c r="Z58" i="5"/>
  <c r="Y58" i="5"/>
  <c r="X58" i="5"/>
  <c r="W58" i="5"/>
  <c r="V58" i="5"/>
  <c r="U58" i="5"/>
  <c r="T58" i="5"/>
  <c r="K59" i="5"/>
  <c r="K58" i="5"/>
  <c r="J59" i="5"/>
  <c r="J58" i="5"/>
  <c r="I59" i="5"/>
  <c r="I58" i="5"/>
  <c r="H58" i="5"/>
  <c r="G58" i="5"/>
  <c r="F59" i="5"/>
  <c r="F58" i="5"/>
  <c r="E59" i="5"/>
  <c r="E58" i="5"/>
  <c r="D58" i="5"/>
  <c r="C59" i="5"/>
  <c r="C58" i="5"/>
  <c r="B58" i="5"/>
  <c r="A58" i="5"/>
  <c r="G57" i="5"/>
  <c r="E57" i="5"/>
  <c r="H56" i="5"/>
  <c r="G56" i="5"/>
  <c r="E56" i="5"/>
  <c r="D56" i="5"/>
  <c r="H55" i="5"/>
  <c r="G55" i="5"/>
  <c r="E55" i="5"/>
  <c r="D55" i="5"/>
  <c r="AB47" i="5"/>
  <c r="AA47" i="5"/>
  <c r="Z47" i="5"/>
  <c r="Y47" i="5"/>
  <c r="X47" i="5"/>
  <c r="W47" i="5"/>
  <c r="V47" i="5"/>
  <c r="U47" i="5"/>
  <c r="T47" i="5"/>
  <c r="K48" i="5"/>
  <c r="K47" i="5"/>
  <c r="J48" i="5"/>
  <c r="J47" i="5"/>
  <c r="I48" i="5"/>
  <c r="I47" i="5"/>
  <c r="H47" i="5"/>
  <c r="G47" i="5"/>
  <c r="F48" i="5"/>
  <c r="F47" i="5"/>
  <c r="E48" i="5"/>
  <c r="E47" i="5"/>
  <c r="D47" i="5"/>
  <c r="C48" i="5"/>
  <c r="C47" i="5"/>
  <c r="B47" i="5"/>
  <c r="A47" i="5"/>
  <c r="G46" i="5"/>
  <c r="E46" i="5"/>
  <c r="H45" i="5"/>
  <c r="G45" i="5"/>
  <c r="F45" i="5"/>
  <c r="E45" i="5"/>
  <c r="D45" i="5"/>
  <c r="H44" i="5"/>
  <c r="G44" i="5"/>
  <c r="E44" i="5"/>
  <c r="D44" i="5"/>
  <c r="AB41" i="5"/>
  <c r="AA41" i="5"/>
  <c r="Z41" i="5"/>
  <c r="Y41" i="5"/>
  <c r="X41" i="5"/>
  <c r="W41" i="5"/>
  <c r="V41" i="5"/>
  <c r="U41" i="5"/>
  <c r="T41" i="5"/>
  <c r="K42" i="5"/>
  <c r="K41" i="5"/>
  <c r="J42" i="5"/>
  <c r="J41" i="5"/>
  <c r="I42" i="5"/>
  <c r="I41" i="5"/>
  <c r="H41" i="5"/>
  <c r="G41" i="5"/>
  <c r="F42" i="5"/>
  <c r="F41" i="5"/>
  <c r="E42" i="5"/>
  <c r="E41" i="5"/>
  <c r="D41" i="5"/>
  <c r="C42" i="5"/>
  <c r="C41" i="5"/>
  <c r="B41" i="5"/>
  <c r="A41" i="5"/>
  <c r="G40" i="5"/>
  <c r="E40" i="5"/>
  <c r="H39" i="5"/>
  <c r="G39" i="5"/>
  <c r="F39" i="5"/>
  <c r="E39" i="5"/>
  <c r="D39" i="5"/>
  <c r="H38" i="5"/>
  <c r="G38" i="5"/>
  <c r="E38" i="5"/>
  <c r="D38" i="5"/>
  <c r="AB35" i="5"/>
  <c r="AA35" i="5"/>
  <c r="Z35" i="5"/>
  <c r="Y35" i="5"/>
  <c r="X35" i="5"/>
  <c r="W35" i="5"/>
  <c r="V35" i="5"/>
  <c r="U35" i="5"/>
  <c r="T35" i="5"/>
  <c r="K36" i="5"/>
  <c r="K35" i="5"/>
  <c r="J36" i="5"/>
  <c r="J35" i="5"/>
  <c r="I36" i="5"/>
  <c r="I35" i="5"/>
  <c r="H35" i="5"/>
  <c r="G35" i="5"/>
  <c r="F36" i="5"/>
  <c r="F35" i="5"/>
  <c r="E36" i="5"/>
  <c r="E35" i="5"/>
  <c r="D35" i="5"/>
  <c r="C36" i="5"/>
  <c r="C35" i="5"/>
  <c r="B35" i="5"/>
  <c r="A35" i="5"/>
  <c r="G34" i="5"/>
  <c r="E34" i="5"/>
  <c r="H33" i="5"/>
  <c r="G33" i="5"/>
  <c r="E33" i="5"/>
  <c r="D33" i="5"/>
  <c r="H32" i="5"/>
  <c r="G32" i="5"/>
  <c r="E32" i="5"/>
  <c r="D32" i="5"/>
  <c r="AB24" i="5"/>
  <c r="AA24" i="5"/>
  <c r="Z24" i="5"/>
  <c r="Y24" i="5"/>
  <c r="X24" i="5"/>
  <c r="W24" i="5"/>
  <c r="V24" i="5"/>
  <c r="U24" i="5"/>
  <c r="T24" i="5"/>
  <c r="K25" i="5"/>
  <c r="K24" i="5"/>
  <c r="J25" i="5"/>
  <c r="J24" i="5"/>
  <c r="I25" i="5"/>
  <c r="I24" i="5"/>
  <c r="H24" i="5"/>
  <c r="G24" i="5"/>
  <c r="F25" i="5"/>
  <c r="F24" i="5"/>
  <c r="E25" i="5"/>
  <c r="E24" i="5"/>
  <c r="D24" i="5"/>
  <c r="C25" i="5"/>
  <c r="C24" i="5"/>
  <c r="B24" i="5"/>
  <c r="A24" i="5"/>
  <c r="A23" i="5"/>
  <c r="I14" i="5"/>
  <c r="I211" i="5" l="1"/>
  <c r="I207" i="5"/>
  <c r="H207" i="5"/>
  <c r="K208" i="5"/>
  <c r="G207" i="5"/>
  <c r="I208" i="5"/>
  <c r="K210" i="5"/>
  <c r="G210" i="5"/>
  <c r="I71" i="5"/>
  <c r="K207" i="5"/>
  <c r="G70" i="5"/>
  <c r="K70" i="5"/>
  <c r="H210" i="5"/>
  <c r="K211" i="5"/>
  <c r="H70" i="5"/>
  <c r="K71" i="5"/>
  <c r="I210" i="5"/>
  <c r="I70" i="5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" i="3"/>
  <c r="CY1" i="3"/>
  <c r="CZ1" i="3"/>
  <c r="DA1" i="3"/>
  <c r="DB1" i="3"/>
  <c r="DC1" i="3"/>
  <c r="A2" i="3"/>
  <c r="CY2" i="3"/>
  <c r="CZ2" i="3"/>
  <c r="DA2" i="3"/>
  <c r="DB2" i="3"/>
  <c r="DC2" i="3"/>
  <c r="A3" i="3"/>
  <c r="CY3" i="3"/>
  <c r="CZ3" i="3"/>
  <c r="DB3" i="3" s="1"/>
  <c r="DA3" i="3"/>
  <c r="DC3" i="3"/>
  <c r="A4" i="3"/>
  <c r="CY4" i="3"/>
  <c r="CZ4" i="3"/>
  <c r="DB4" i="3" s="1"/>
  <c r="DA4" i="3"/>
  <c r="DC4" i="3"/>
  <c r="A5" i="3"/>
  <c r="CY5" i="3"/>
  <c r="CZ5" i="3"/>
  <c r="DA5" i="3"/>
  <c r="DB5" i="3"/>
  <c r="DC5" i="3"/>
  <c r="A6" i="3"/>
  <c r="CY6" i="3"/>
  <c r="CZ6" i="3"/>
  <c r="DA6" i="3"/>
  <c r="DB6" i="3"/>
  <c r="DC6" i="3"/>
  <c r="A7" i="3"/>
  <c r="CY7" i="3"/>
  <c r="CZ7" i="3"/>
  <c r="DB7" i="3" s="1"/>
  <c r="DA7" i="3"/>
  <c r="DC7" i="3"/>
  <c r="A8" i="3"/>
  <c r="CY8" i="3"/>
  <c r="CZ8" i="3"/>
  <c r="DB8" i="3" s="1"/>
  <c r="DA8" i="3"/>
  <c r="DC8" i="3"/>
  <c r="A9" i="3"/>
  <c r="CY9" i="3"/>
  <c r="CZ9" i="3"/>
  <c r="DA9" i="3"/>
  <c r="DB9" i="3"/>
  <c r="DC9" i="3"/>
  <c r="A10" i="3"/>
  <c r="CY10" i="3"/>
  <c r="CZ10" i="3"/>
  <c r="DA10" i="3"/>
  <c r="DB10" i="3"/>
  <c r="DC10" i="3"/>
  <c r="A11" i="3"/>
  <c r="CY11" i="3"/>
  <c r="CZ11" i="3"/>
  <c r="DB11" i="3" s="1"/>
  <c r="DA11" i="3"/>
  <c r="DC11" i="3"/>
  <c r="A12" i="3"/>
  <c r="CY12" i="3"/>
  <c r="CZ12" i="3"/>
  <c r="DB12" i="3" s="1"/>
  <c r="DA12" i="3"/>
  <c r="DC12" i="3"/>
  <c r="A13" i="3"/>
  <c r="CX13" i="3"/>
  <c r="CY13" i="3"/>
  <c r="CZ13" i="3"/>
  <c r="DA13" i="3"/>
  <c r="DB13" i="3"/>
  <c r="DC13" i="3"/>
  <c r="A14" i="3"/>
  <c r="CX14" i="3"/>
  <c r="CY14" i="3"/>
  <c r="CZ14" i="3"/>
  <c r="DA14" i="3"/>
  <c r="DB14" i="3"/>
  <c r="DC14" i="3"/>
  <c r="A15" i="3"/>
  <c r="CX15" i="3"/>
  <c r="CY15" i="3"/>
  <c r="CZ15" i="3"/>
  <c r="DB15" i="3" s="1"/>
  <c r="DA15" i="3"/>
  <c r="DC15" i="3"/>
  <c r="A16" i="3"/>
  <c r="CX16" i="3"/>
  <c r="CY16" i="3"/>
  <c r="CZ16" i="3"/>
  <c r="DB16" i="3" s="1"/>
  <c r="DA16" i="3"/>
  <c r="DC16" i="3"/>
  <c r="A17" i="3"/>
  <c r="CY17" i="3"/>
  <c r="CZ17" i="3"/>
  <c r="DA17" i="3"/>
  <c r="DB17" i="3"/>
  <c r="DC17" i="3"/>
  <c r="A18" i="3"/>
  <c r="CY18" i="3"/>
  <c r="CZ18" i="3"/>
  <c r="DA18" i="3"/>
  <c r="DB18" i="3"/>
  <c r="DC18" i="3"/>
  <c r="A19" i="3"/>
  <c r="CY19" i="3"/>
  <c r="CZ19" i="3"/>
  <c r="DB19" i="3" s="1"/>
  <c r="DA19" i="3"/>
  <c r="DC19" i="3"/>
  <c r="A20" i="3"/>
  <c r="CY20" i="3"/>
  <c r="CZ20" i="3"/>
  <c r="DB20" i="3" s="1"/>
  <c r="DA20" i="3"/>
  <c r="DC20" i="3"/>
  <c r="A21" i="3"/>
  <c r="CY21" i="3"/>
  <c r="CZ21" i="3"/>
  <c r="DA21" i="3"/>
  <c r="DB21" i="3"/>
  <c r="DC21" i="3"/>
  <c r="A22" i="3"/>
  <c r="CY22" i="3"/>
  <c r="CZ22" i="3"/>
  <c r="DA22" i="3"/>
  <c r="DB22" i="3"/>
  <c r="DC22" i="3"/>
  <c r="A23" i="3"/>
  <c r="CY23" i="3"/>
  <c r="CZ23" i="3"/>
  <c r="DB23" i="3" s="1"/>
  <c r="DA23" i="3"/>
  <c r="DC23" i="3"/>
  <c r="A24" i="3"/>
  <c r="CY24" i="3"/>
  <c r="CZ24" i="3"/>
  <c r="DB24" i="3" s="1"/>
  <c r="DA24" i="3"/>
  <c r="DC24" i="3"/>
  <c r="A25" i="3"/>
  <c r="CY25" i="3"/>
  <c r="CZ25" i="3"/>
  <c r="DA25" i="3"/>
  <c r="DB25" i="3"/>
  <c r="DC25" i="3"/>
  <c r="A26" i="3"/>
  <c r="CY26" i="3"/>
  <c r="CZ26" i="3"/>
  <c r="DA26" i="3"/>
  <c r="DB26" i="3"/>
  <c r="DC26" i="3"/>
  <c r="A27" i="3"/>
  <c r="CY27" i="3"/>
  <c r="CZ27" i="3"/>
  <c r="DB27" i="3" s="1"/>
  <c r="DA27" i="3"/>
  <c r="DC27" i="3"/>
  <c r="A28" i="3"/>
  <c r="CY28" i="3"/>
  <c r="CZ28" i="3"/>
  <c r="DB28" i="3" s="1"/>
  <c r="DA28" i="3"/>
  <c r="DC28" i="3"/>
  <c r="A29" i="3"/>
  <c r="CY29" i="3"/>
  <c r="CZ29" i="3"/>
  <c r="DA29" i="3"/>
  <c r="DB29" i="3"/>
  <c r="DC29" i="3"/>
  <c r="A30" i="3"/>
  <c r="CY30" i="3"/>
  <c r="CZ30" i="3"/>
  <c r="DA30" i="3"/>
  <c r="DB30" i="3"/>
  <c r="DC30" i="3"/>
  <c r="A31" i="3"/>
  <c r="CY31" i="3"/>
  <c r="CZ31" i="3"/>
  <c r="DB31" i="3" s="1"/>
  <c r="DA31" i="3"/>
  <c r="DC31" i="3"/>
  <c r="A32" i="3"/>
  <c r="CY32" i="3"/>
  <c r="CZ32" i="3"/>
  <c r="DB32" i="3" s="1"/>
  <c r="DA32" i="3"/>
  <c r="DC32" i="3"/>
  <c r="A33" i="3"/>
  <c r="CY33" i="3"/>
  <c r="CZ33" i="3"/>
  <c r="DA33" i="3"/>
  <c r="DB33" i="3"/>
  <c r="DC33" i="3"/>
  <c r="A34" i="3"/>
  <c r="CY34" i="3"/>
  <c r="CZ34" i="3"/>
  <c r="DA34" i="3"/>
  <c r="DB34" i="3"/>
  <c r="DC34" i="3"/>
  <c r="A35" i="3"/>
  <c r="CY35" i="3"/>
  <c r="CZ35" i="3"/>
  <c r="DB35" i="3" s="1"/>
  <c r="DA35" i="3"/>
  <c r="DC35" i="3"/>
  <c r="A36" i="3"/>
  <c r="CY36" i="3"/>
  <c r="CZ36" i="3"/>
  <c r="DB36" i="3" s="1"/>
  <c r="DA36" i="3"/>
  <c r="DC36" i="3"/>
  <c r="A37" i="3"/>
  <c r="CY37" i="3"/>
  <c r="CZ37" i="3"/>
  <c r="DA37" i="3"/>
  <c r="DB37" i="3"/>
  <c r="DC37" i="3"/>
  <c r="A38" i="3"/>
  <c r="CY38" i="3"/>
  <c r="CZ38" i="3"/>
  <c r="DA38" i="3"/>
  <c r="DB38" i="3"/>
  <c r="DC38" i="3"/>
  <c r="A39" i="3"/>
  <c r="CY39" i="3"/>
  <c r="CZ39" i="3"/>
  <c r="DB39" i="3" s="1"/>
  <c r="DA39" i="3"/>
  <c r="DC39" i="3"/>
  <c r="A40" i="3"/>
  <c r="CY40" i="3"/>
  <c r="CZ40" i="3"/>
  <c r="DB40" i="3" s="1"/>
  <c r="DA40" i="3"/>
  <c r="DC40" i="3"/>
  <c r="A41" i="3"/>
  <c r="CY41" i="3"/>
  <c r="CZ41" i="3"/>
  <c r="DA41" i="3"/>
  <c r="DB41" i="3"/>
  <c r="DC41" i="3"/>
  <c r="A42" i="3"/>
  <c r="CY42" i="3"/>
  <c r="CZ42" i="3"/>
  <c r="DA42" i="3"/>
  <c r="DB42" i="3"/>
  <c r="DC42" i="3"/>
  <c r="A43" i="3"/>
  <c r="CY43" i="3"/>
  <c r="CZ43" i="3"/>
  <c r="DB43" i="3" s="1"/>
  <c r="DA43" i="3"/>
  <c r="DC43" i="3"/>
  <c r="A44" i="3"/>
  <c r="CY44" i="3"/>
  <c r="CZ44" i="3"/>
  <c r="DB44" i="3" s="1"/>
  <c r="DA44" i="3"/>
  <c r="DC44" i="3"/>
  <c r="A45" i="3"/>
  <c r="CY45" i="3"/>
  <c r="CZ45" i="3"/>
  <c r="DA45" i="3"/>
  <c r="DB45" i="3"/>
  <c r="DC45" i="3"/>
  <c r="A46" i="3"/>
  <c r="CY46" i="3"/>
  <c r="CZ46" i="3"/>
  <c r="DA46" i="3"/>
  <c r="DB46" i="3"/>
  <c r="DC46" i="3"/>
  <c r="A47" i="3"/>
  <c r="CY47" i="3"/>
  <c r="CZ47" i="3"/>
  <c r="DA47" i="3"/>
  <c r="DB47" i="3"/>
  <c r="DC47" i="3"/>
  <c r="A48" i="3"/>
  <c r="CY48" i="3"/>
  <c r="CZ48" i="3"/>
  <c r="DB48" i="3" s="1"/>
  <c r="DA48" i="3"/>
  <c r="DC48" i="3"/>
  <c r="A49" i="3"/>
  <c r="CY49" i="3"/>
  <c r="CZ49" i="3"/>
  <c r="DA49" i="3"/>
  <c r="DB49" i="3"/>
  <c r="DC49" i="3"/>
  <c r="A50" i="3"/>
  <c r="CY50" i="3"/>
  <c r="CZ50" i="3"/>
  <c r="DA50" i="3"/>
  <c r="DB50" i="3"/>
  <c r="DC50" i="3"/>
  <c r="A51" i="3"/>
  <c r="CY51" i="3"/>
  <c r="CZ51" i="3"/>
  <c r="DB51" i="3" s="1"/>
  <c r="DA51" i="3"/>
  <c r="DC51" i="3"/>
  <c r="A52" i="3"/>
  <c r="CY52" i="3"/>
  <c r="CZ52" i="3"/>
  <c r="DB52" i="3" s="1"/>
  <c r="DA52" i="3"/>
  <c r="DC52" i="3"/>
  <c r="A53" i="3"/>
  <c r="CY53" i="3"/>
  <c r="CZ53" i="3"/>
  <c r="DB53" i="3" s="1"/>
  <c r="DA53" i="3"/>
  <c r="DC53" i="3"/>
  <c r="A54" i="3"/>
  <c r="CY54" i="3"/>
  <c r="CZ54" i="3"/>
  <c r="DA54" i="3"/>
  <c r="DB54" i="3"/>
  <c r="DC54" i="3"/>
  <c r="A55" i="3"/>
  <c r="CY55" i="3"/>
  <c r="CZ55" i="3"/>
  <c r="DB55" i="3" s="1"/>
  <c r="DA55" i="3"/>
  <c r="DC55" i="3"/>
  <c r="A56" i="3"/>
  <c r="CY56" i="3"/>
  <c r="CZ56" i="3"/>
  <c r="DB56" i="3" s="1"/>
  <c r="DA56" i="3"/>
  <c r="DC56" i="3"/>
  <c r="A57" i="3"/>
  <c r="CY57" i="3"/>
  <c r="CZ57" i="3"/>
  <c r="DB57" i="3" s="1"/>
  <c r="DA57" i="3"/>
  <c r="DC57" i="3"/>
  <c r="A58" i="3"/>
  <c r="CY58" i="3"/>
  <c r="CZ58" i="3"/>
  <c r="DA58" i="3"/>
  <c r="DB58" i="3"/>
  <c r="DC58" i="3"/>
  <c r="A59" i="3"/>
  <c r="CY59" i="3"/>
  <c r="CZ59" i="3"/>
  <c r="DA59" i="3"/>
  <c r="DB59" i="3"/>
  <c r="DC59" i="3"/>
  <c r="A60" i="3"/>
  <c r="CY60" i="3"/>
  <c r="CZ60" i="3"/>
  <c r="DB60" i="3" s="1"/>
  <c r="DA60" i="3"/>
  <c r="DC60" i="3"/>
  <c r="A61" i="3"/>
  <c r="CY61" i="3"/>
  <c r="CZ61" i="3"/>
  <c r="DA61" i="3"/>
  <c r="DB61" i="3"/>
  <c r="DC61" i="3"/>
  <c r="A62" i="3"/>
  <c r="CY62" i="3"/>
  <c r="CZ62" i="3"/>
  <c r="DA62" i="3"/>
  <c r="DB62" i="3"/>
  <c r="DC62" i="3"/>
  <c r="A63" i="3"/>
  <c r="CY63" i="3"/>
  <c r="CZ63" i="3"/>
  <c r="DA63" i="3"/>
  <c r="DB63" i="3"/>
  <c r="DC63" i="3"/>
  <c r="A64" i="3"/>
  <c r="CY64" i="3"/>
  <c r="CZ64" i="3"/>
  <c r="DB64" i="3" s="1"/>
  <c r="DA64" i="3"/>
  <c r="DC64" i="3"/>
  <c r="A65" i="3"/>
  <c r="CY65" i="3"/>
  <c r="CZ65" i="3"/>
  <c r="DA65" i="3"/>
  <c r="DB65" i="3"/>
  <c r="DC65" i="3"/>
  <c r="A66" i="3"/>
  <c r="CY66" i="3"/>
  <c r="CZ66" i="3"/>
  <c r="DA66" i="3"/>
  <c r="DB66" i="3"/>
  <c r="DC66" i="3"/>
  <c r="A67" i="3"/>
  <c r="CY67" i="3"/>
  <c r="CZ67" i="3"/>
  <c r="DB67" i="3" s="1"/>
  <c r="DA67" i="3"/>
  <c r="DC67" i="3"/>
  <c r="A68" i="3"/>
  <c r="CY68" i="3"/>
  <c r="CZ68" i="3"/>
  <c r="DB68" i="3" s="1"/>
  <c r="DA68" i="3"/>
  <c r="DC68" i="3"/>
  <c r="A69" i="3"/>
  <c r="CY69" i="3"/>
  <c r="CZ69" i="3"/>
  <c r="DB69" i="3" s="1"/>
  <c r="DA69" i="3"/>
  <c r="DC69" i="3"/>
  <c r="A70" i="3"/>
  <c r="CY70" i="3"/>
  <c r="CZ70" i="3"/>
  <c r="DA70" i="3"/>
  <c r="DB70" i="3"/>
  <c r="DC70" i="3"/>
  <c r="A71" i="3"/>
  <c r="CY71" i="3"/>
  <c r="CZ71" i="3"/>
  <c r="DB71" i="3" s="1"/>
  <c r="DA71" i="3"/>
  <c r="DC71" i="3"/>
  <c r="A72" i="3"/>
  <c r="CY72" i="3"/>
  <c r="CZ72" i="3"/>
  <c r="DB72" i="3" s="1"/>
  <c r="DA72" i="3"/>
  <c r="DC72" i="3"/>
  <c r="A73" i="3"/>
  <c r="CY73" i="3"/>
  <c r="CZ73" i="3"/>
  <c r="DB73" i="3" s="1"/>
  <c r="DA73" i="3"/>
  <c r="DC73" i="3"/>
  <c r="A74" i="3"/>
  <c r="CY74" i="3"/>
  <c r="CZ74" i="3"/>
  <c r="DA74" i="3"/>
  <c r="DB74" i="3"/>
  <c r="DC74" i="3"/>
  <c r="A75" i="3"/>
  <c r="CY75" i="3"/>
  <c r="CZ75" i="3"/>
  <c r="DA75" i="3"/>
  <c r="DB75" i="3"/>
  <c r="DC75" i="3"/>
  <c r="A76" i="3"/>
  <c r="CY76" i="3"/>
  <c r="CZ76" i="3"/>
  <c r="DB76" i="3" s="1"/>
  <c r="DA76" i="3"/>
  <c r="DC76" i="3"/>
  <c r="A77" i="3"/>
  <c r="CY77" i="3"/>
  <c r="CZ77" i="3"/>
  <c r="DA77" i="3"/>
  <c r="DB77" i="3"/>
  <c r="DC77" i="3"/>
  <c r="A78" i="3"/>
  <c r="CY78" i="3"/>
  <c r="CZ78" i="3"/>
  <c r="DA78" i="3"/>
  <c r="DB78" i="3"/>
  <c r="DC78" i="3"/>
  <c r="A79" i="3"/>
  <c r="CX79" i="3"/>
  <c r="CY79" i="3"/>
  <c r="CZ79" i="3"/>
  <c r="DA79" i="3"/>
  <c r="DB79" i="3"/>
  <c r="DC79" i="3"/>
  <c r="A80" i="3"/>
  <c r="CX80" i="3"/>
  <c r="CY80" i="3"/>
  <c r="CZ80" i="3"/>
  <c r="DB80" i="3" s="1"/>
  <c r="DA80" i="3"/>
  <c r="DC80" i="3"/>
  <c r="A81" i="3"/>
  <c r="CX81" i="3"/>
  <c r="CY81" i="3"/>
  <c r="CZ81" i="3"/>
  <c r="DB81" i="3" s="1"/>
  <c r="DA81" i="3"/>
  <c r="DC81" i="3"/>
  <c r="A82" i="3"/>
  <c r="CX82" i="3"/>
  <c r="CY82" i="3"/>
  <c r="CZ82" i="3"/>
  <c r="DA82" i="3"/>
  <c r="DB82" i="3"/>
  <c r="DC82" i="3"/>
  <c r="A83" i="3"/>
  <c r="CY83" i="3"/>
  <c r="CZ83" i="3"/>
  <c r="DA83" i="3"/>
  <c r="DB83" i="3"/>
  <c r="DC83" i="3"/>
  <c r="A84" i="3"/>
  <c r="CY84" i="3"/>
  <c r="CZ84" i="3"/>
  <c r="DB84" i="3" s="1"/>
  <c r="DA84" i="3"/>
  <c r="DC84" i="3"/>
  <c r="A85" i="3"/>
  <c r="CY85" i="3"/>
  <c r="CZ85" i="3"/>
  <c r="DA85" i="3"/>
  <c r="DB85" i="3"/>
  <c r="DC85" i="3"/>
  <c r="A86" i="3"/>
  <c r="CY86" i="3"/>
  <c r="CZ86" i="3"/>
  <c r="DA86" i="3"/>
  <c r="DB86" i="3"/>
  <c r="DC86" i="3"/>
  <c r="A87" i="3"/>
  <c r="CY87" i="3"/>
  <c r="CZ87" i="3"/>
  <c r="DA87" i="3"/>
  <c r="DB87" i="3"/>
  <c r="DC87" i="3"/>
  <c r="A88" i="3"/>
  <c r="CY88" i="3"/>
  <c r="CZ88" i="3"/>
  <c r="DB88" i="3" s="1"/>
  <c r="DA88" i="3"/>
  <c r="DC88" i="3"/>
  <c r="A89" i="3"/>
  <c r="CY89" i="3"/>
  <c r="CZ89" i="3"/>
  <c r="DA89" i="3"/>
  <c r="DB89" i="3"/>
  <c r="DC89" i="3"/>
  <c r="A90" i="3"/>
  <c r="CY90" i="3"/>
  <c r="CZ90" i="3"/>
  <c r="DA90" i="3"/>
  <c r="DB90" i="3"/>
  <c r="DC90" i="3"/>
  <c r="A91" i="3"/>
  <c r="CY91" i="3"/>
  <c r="CZ91" i="3"/>
  <c r="DB91" i="3" s="1"/>
  <c r="DA91" i="3"/>
  <c r="DC91" i="3"/>
  <c r="A92" i="3"/>
  <c r="CY92" i="3"/>
  <c r="CZ92" i="3"/>
  <c r="DB92" i="3" s="1"/>
  <c r="DA92" i="3"/>
  <c r="DC92" i="3"/>
  <c r="A93" i="3"/>
  <c r="CY93" i="3"/>
  <c r="CZ93" i="3"/>
  <c r="DB93" i="3" s="1"/>
  <c r="DA93" i="3"/>
  <c r="DC93" i="3"/>
  <c r="A94" i="3"/>
  <c r="CY94" i="3"/>
  <c r="CZ94" i="3"/>
  <c r="DA94" i="3"/>
  <c r="DB94" i="3"/>
  <c r="DC94" i="3"/>
  <c r="A95" i="3"/>
  <c r="CY95" i="3"/>
  <c r="CZ95" i="3"/>
  <c r="DB95" i="3" s="1"/>
  <c r="DA95" i="3"/>
  <c r="DC95" i="3"/>
  <c r="A96" i="3"/>
  <c r="CY96" i="3"/>
  <c r="CZ96" i="3"/>
  <c r="DB96" i="3" s="1"/>
  <c r="DA96" i="3"/>
  <c r="DC96" i="3"/>
  <c r="A97" i="3"/>
  <c r="CY97" i="3"/>
  <c r="CZ97" i="3"/>
  <c r="DB97" i="3" s="1"/>
  <c r="DA97" i="3"/>
  <c r="DC97" i="3"/>
  <c r="A98" i="3"/>
  <c r="CY98" i="3"/>
  <c r="CZ98" i="3"/>
  <c r="DA98" i="3"/>
  <c r="DB98" i="3"/>
  <c r="DC98" i="3"/>
  <c r="A99" i="3"/>
  <c r="CY99" i="3"/>
  <c r="CZ99" i="3"/>
  <c r="DA99" i="3"/>
  <c r="DB99" i="3"/>
  <c r="DC99" i="3"/>
  <c r="A100" i="3"/>
  <c r="CY100" i="3"/>
  <c r="CZ100" i="3"/>
  <c r="DB100" i="3" s="1"/>
  <c r="DA100" i="3"/>
  <c r="DC100" i="3"/>
  <c r="A101" i="3"/>
  <c r="CY101" i="3"/>
  <c r="CZ101" i="3"/>
  <c r="DA101" i="3"/>
  <c r="DB101" i="3"/>
  <c r="DC101" i="3"/>
  <c r="A102" i="3"/>
  <c r="CY102" i="3"/>
  <c r="CZ102" i="3"/>
  <c r="DA102" i="3"/>
  <c r="DB102" i="3"/>
  <c r="DC102" i="3"/>
  <c r="A103" i="3"/>
  <c r="CY103" i="3"/>
  <c r="CZ103" i="3"/>
  <c r="DB103" i="3" s="1"/>
  <c r="DA103" i="3"/>
  <c r="DC103" i="3"/>
  <c r="A104" i="3"/>
  <c r="CX104" i="3"/>
  <c r="CY104" i="3"/>
  <c r="CZ104" i="3"/>
  <c r="DB104" i="3" s="1"/>
  <c r="DA104" i="3"/>
  <c r="DC104" i="3"/>
  <c r="A105" i="3"/>
  <c r="CX105" i="3"/>
  <c r="CY105" i="3"/>
  <c r="CZ105" i="3"/>
  <c r="DA105" i="3"/>
  <c r="DB105" i="3"/>
  <c r="DC105" i="3"/>
  <c r="A106" i="3"/>
  <c r="CX106" i="3"/>
  <c r="CY106" i="3"/>
  <c r="CZ106" i="3"/>
  <c r="DA106" i="3"/>
  <c r="DB106" i="3"/>
  <c r="DC106" i="3"/>
  <c r="A107" i="3"/>
  <c r="CX107" i="3"/>
  <c r="CY107" i="3"/>
  <c r="CZ107" i="3"/>
  <c r="DB107" i="3" s="1"/>
  <c r="DA107" i="3"/>
  <c r="DC107" i="3"/>
  <c r="A108" i="3"/>
  <c r="CX108" i="3"/>
  <c r="CY108" i="3"/>
  <c r="CZ108" i="3"/>
  <c r="DB108" i="3" s="1"/>
  <c r="DA108" i="3"/>
  <c r="DC108" i="3"/>
  <c r="A109" i="3"/>
  <c r="CX109" i="3"/>
  <c r="CY109" i="3"/>
  <c r="CZ109" i="3"/>
  <c r="DB109" i="3" s="1"/>
  <c r="DA109" i="3"/>
  <c r="DC109" i="3"/>
  <c r="A110" i="3"/>
  <c r="CX110" i="3"/>
  <c r="CY110" i="3"/>
  <c r="CZ110" i="3"/>
  <c r="DA110" i="3"/>
  <c r="DB110" i="3"/>
  <c r="DC110" i="3"/>
  <c r="A111" i="3"/>
  <c r="CX111" i="3"/>
  <c r="CY111" i="3"/>
  <c r="CZ111" i="3"/>
  <c r="DA111" i="3"/>
  <c r="DB111" i="3"/>
  <c r="DC111" i="3"/>
  <c r="A112" i="3"/>
  <c r="CX112" i="3"/>
  <c r="CY112" i="3"/>
  <c r="CZ112" i="3"/>
  <c r="DB112" i="3" s="1"/>
  <c r="DA112" i="3"/>
  <c r="DC112" i="3"/>
  <c r="A113" i="3"/>
  <c r="CX113" i="3"/>
  <c r="CY113" i="3"/>
  <c r="CZ113" i="3"/>
  <c r="DB113" i="3" s="1"/>
  <c r="DA113" i="3"/>
  <c r="DC113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D28" i="1"/>
  <c r="E30" i="1"/>
  <c r="Z30" i="1"/>
  <c r="AA30" i="1"/>
  <c r="AM30" i="1"/>
  <c r="AN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C32" i="1"/>
  <c r="D32" i="1"/>
  <c r="I32" i="1"/>
  <c r="AC32" i="1"/>
  <c r="CQ32" i="1" s="1"/>
  <c r="P32" i="1" s="1"/>
  <c r="AE32" i="1"/>
  <c r="AD32" i="1" s="1"/>
  <c r="CR32" i="1" s="1"/>
  <c r="Q32" i="1" s="1"/>
  <c r="AF32" i="1"/>
  <c r="AG32" i="1"/>
  <c r="CU32" i="1" s="1"/>
  <c r="T32" i="1" s="1"/>
  <c r="AH32" i="1"/>
  <c r="AI32" i="1"/>
  <c r="AJ32" i="1"/>
  <c r="CS32" i="1"/>
  <c r="R32" i="1" s="1"/>
  <c r="CT32" i="1"/>
  <c r="S32" i="1" s="1"/>
  <c r="CV32" i="1"/>
  <c r="U32" i="1" s="1"/>
  <c r="CW32" i="1"/>
  <c r="V32" i="1" s="1"/>
  <c r="AI40" i="1" s="1"/>
  <c r="CX32" i="1"/>
  <c r="W32" i="1" s="1"/>
  <c r="FR32" i="1"/>
  <c r="GL32" i="1"/>
  <c r="GN32" i="1"/>
  <c r="GP32" i="1"/>
  <c r="GV32" i="1"/>
  <c r="HC32" i="1"/>
  <c r="GX32" i="1" s="1"/>
  <c r="C33" i="1"/>
  <c r="D33" i="1"/>
  <c r="I33" i="1"/>
  <c r="AC33" i="1"/>
  <c r="AB33" i="1" s="1"/>
  <c r="AD33" i="1"/>
  <c r="CR33" i="1" s="1"/>
  <c r="Q33" i="1" s="1"/>
  <c r="AE33" i="1"/>
  <c r="AF33" i="1"/>
  <c r="AG33" i="1"/>
  <c r="AH33" i="1"/>
  <c r="CV33" i="1" s="1"/>
  <c r="U33" i="1" s="1"/>
  <c r="AH40" i="1" s="1"/>
  <c r="AI33" i="1"/>
  <c r="AJ33" i="1"/>
  <c r="CQ33" i="1"/>
  <c r="P33" i="1" s="1"/>
  <c r="CS33" i="1"/>
  <c r="R33" i="1" s="1"/>
  <c r="CT33" i="1"/>
  <c r="S33" i="1" s="1"/>
  <c r="CU33" i="1"/>
  <c r="T33" i="1" s="1"/>
  <c r="CW33" i="1"/>
  <c r="V33" i="1" s="1"/>
  <c r="CX33" i="1"/>
  <c r="W33" i="1" s="1"/>
  <c r="FR33" i="1"/>
  <c r="GL33" i="1"/>
  <c r="GO33" i="1"/>
  <c r="GP33" i="1"/>
  <c r="GV33" i="1"/>
  <c r="HC33" i="1" s="1"/>
  <c r="GX33" i="1" s="1"/>
  <c r="C34" i="1"/>
  <c r="D34" i="1"/>
  <c r="AC34" i="1"/>
  <c r="AE34" i="1"/>
  <c r="AD34" i="1" s="1"/>
  <c r="AF34" i="1"/>
  <c r="CT34" i="1" s="1"/>
  <c r="S34" i="1" s="1"/>
  <c r="AG34" i="1"/>
  <c r="AH34" i="1"/>
  <c r="AI34" i="1"/>
  <c r="AJ34" i="1"/>
  <c r="CX34" i="1" s="1"/>
  <c r="W34" i="1" s="1"/>
  <c r="CQ34" i="1"/>
  <c r="P34" i="1" s="1"/>
  <c r="CS34" i="1"/>
  <c r="R34" i="1" s="1"/>
  <c r="CU34" i="1"/>
  <c r="T34" i="1" s="1"/>
  <c r="CV34" i="1"/>
  <c r="U34" i="1" s="1"/>
  <c r="CW34" i="1"/>
  <c r="V34" i="1" s="1"/>
  <c r="FR34" i="1"/>
  <c r="GL34" i="1"/>
  <c r="GO34" i="1"/>
  <c r="GP34" i="1"/>
  <c r="GV34" i="1"/>
  <c r="HC34" i="1"/>
  <c r="GX34" i="1" s="1"/>
  <c r="C35" i="1"/>
  <c r="D35" i="1"/>
  <c r="I35" i="1"/>
  <c r="CX25" i="3" s="1"/>
  <c r="AC35" i="1"/>
  <c r="CQ35" i="1" s="1"/>
  <c r="P35" i="1" s="1"/>
  <c r="AE35" i="1"/>
  <c r="AD35" i="1" s="1"/>
  <c r="CR35" i="1" s="1"/>
  <c r="Q35" i="1" s="1"/>
  <c r="AF35" i="1"/>
  <c r="AG35" i="1"/>
  <c r="CU35" i="1" s="1"/>
  <c r="T35" i="1" s="1"/>
  <c r="AG40" i="1" s="1"/>
  <c r="AH35" i="1"/>
  <c r="AI35" i="1"/>
  <c r="AJ35" i="1"/>
  <c r="CS35" i="1"/>
  <c r="R35" i="1" s="1"/>
  <c r="CT35" i="1"/>
  <c r="S35" i="1" s="1"/>
  <c r="CV35" i="1"/>
  <c r="U35" i="1" s="1"/>
  <c r="CW35" i="1"/>
  <c r="V35" i="1" s="1"/>
  <c r="CX35" i="1"/>
  <c r="W35" i="1" s="1"/>
  <c r="FR35" i="1"/>
  <c r="GL35" i="1"/>
  <c r="GN35" i="1"/>
  <c r="GP35" i="1"/>
  <c r="GV35" i="1"/>
  <c r="HC35" i="1"/>
  <c r="GX35" i="1" s="1"/>
  <c r="C36" i="1"/>
  <c r="D36" i="1"/>
  <c r="I36" i="1"/>
  <c r="CX29" i="3" s="1"/>
  <c r="R36" i="1"/>
  <c r="V36" i="1"/>
  <c r="AC36" i="1"/>
  <c r="AD36" i="1"/>
  <c r="CR36" i="1" s="1"/>
  <c r="Q36" i="1" s="1"/>
  <c r="AE36" i="1"/>
  <c r="AF36" i="1"/>
  <c r="AG36" i="1"/>
  <c r="CU36" i="1" s="1"/>
  <c r="T36" i="1" s="1"/>
  <c r="AH36" i="1"/>
  <c r="CV36" i="1" s="1"/>
  <c r="U36" i="1" s="1"/>
  <c r="AI36" i="1"/>
  <c r="AJ36" i="1"/>
  <c r="CX36" i="1" s="1"/>
  <c r="W36" i="1" s="1"/>
  <c r="CS36" i="1"/>
  <c r="CT36" i="1"/>
  <c r="S36" i="1" s="1"/>
  <c r="CW36" i="1"/>
  <c r="FR36" i="1"/>
  <c r="BY40" i="1" s="1"/>
  <c r="GL36" i="1"/>
  <c r="GO36" i="1"/>
  <c r="GP36" i="1"/>
  <c r="GV36" i="1"/>
  <c r="HC36" i="1"/>
  <c r="GX36" i="1" s="1"/>
  <c r="CJ40" i="1" s="1"/>
  <c r="I37" i="1"/>
  <c r="I38" i="1" s="1"/>
  <c r="AC37" i="1"/>
  <c r="AD37" i="1"/>
  <c r="AE37" i="1"/>
  <c r="CS37" i="1" s="1"/>
  <c r="R37" i="1" s="1"/>
  <c r="AF37" i="1"/>
  <c r="AB37" i="1" s="1"/>
  <c r="AG37" i="1"/>
  <c r="AH37" i="1"/>
  <c r="AI37" i="1"/>
  <c r="CW37" i="1" s="1"/>
  <c r="V37" i="1" s="1"/>
  <c r="AJ37" i="1"/>
  <c r="CX37" i="1" s="1"/>
  <c r="W37" i="1" s="1"/>
  <c r="CQ37" i="1"/>
  <c r="P37" i="1" s="1"/>
  <c r="CR37" i="1"/>
  <c r="Q37" i="1" s="1"/>
  <c r="CU37" i="1"/>
  <c r="T37" i="1" s="1"/>
  <c r="CV37" i="1"/>
  <c r="U37" i="1" s="1"/>
  <c r="FR37" i="1"/>
  <c r="GL37" i="1"/>
  <c r="GO37" i="1"/>
  <c r="GP37" i="1"/>
  <c r="GV37" i="1"/>
  <c r="GX37" i="1"/>
  <c r="HC37" i="1"/>
  <c r="W38" i="1"/>
  <c r="AC38" i="1"/>
  <c r="AD38" i="1"/>
  <c r="CR38" i="1" s="1"/>
  <c r="AE38" i="1"/>
  <c r="AF38" i="1"/>
  <c r="AG38" i="1"/>
  <c r="CU38" i="1" s="1"/>
  <c r="T38" i="1" s="1"/>
  <c r="AH38" i="1"/>
  <c r="CV38" i="1" s="1"/>
  <c r="U38" i="1" s="1"/>
  <c r="AI38" i="1"/>
  <c r="AJ38" i="1"/>
  <c r="CS38" i="1"/>
  <c r="R38" i="1" s="1"/>
  <c r="CT38" i="1"/>
  <c r="S38" i="1" s="1"/>
  <c r="CW38" i="1"/>
  <c r="V38" i="1" s="1"/>
  <c r="CX38" i="1"/>
  <c r="FR38" i="1"/>
  <c r="GL38" i="1"/>
  <c r="BZ40" i="1" s="1"/>
  <c r="GO38" i="1"/>
  <c r="GP38" i="1"/>
  <c r="CD40" i="1" s="1"/>
  <c r="GV38" i="1"/>
  <c r="HC38" i="1" s="1"/>
  <c r="GX38" i="1" s="1"/>
  <c r="B40" i="1"/>
  <c r="B30" i="1" s="1"/>
  <c r="C40" i="1"/>
  <c r="C30" i="1" s="1"/>
  <c r="D40" i="1"/>
  <c r="D30" i="1" s="1"/>
  <c r="F40" i="1"/>
  <c r="F30" i="1" s="1"/>
  <c r="G40" i="1"/>
  <c r="G30" i="1" s="1"/>
  <c r="BX40" i="1"/>
  <c r="CK40" i="1"/>
  <c r="CK30" i="1" s="1"/>
  <c r="CL40" i="1"/>
  <c r="CL30" i="1" s="1"/>
  <c r="D70" i="1"/>
  <c r="B72" i="1"/>
  <c r="E72" i="1"/>
  <c r="Z72" i="1"/>
  <c r="AA72" i="1"/>
  <c r="AM72" i="1"/>
  <c r="AN72" i="1"/>
  <c r="BE72" i="1"/>
  <c r="BF72" i="1"/>
  <c r="BG72" i="1"/>
  <c r="BH72" i="1"/>
  <c r="BI72" i="1"/>
  <c r="BJ72" i="1"/>
  <c r="BK72" i="1"/>
  <c r="BL72" i="1"/>
  <c r="BM72" i="1"/>
  <c r="BN72" i="1"/>
  <c r="BO72" i="1"/>
  <c r="BP72" i="1"/>
  <c r="BQ72" i="1"/>
  <c r="BR72" i="1"/>
  <c r="BS72" i="1"/>
  <c r="BT72" i="1"/>
  <c r="BU72" i="1"/>
  <c r="BV72" i="1"/>
  <c r="BW72" i="1"/>
  <c r="CN72" i="1"/>
  <c r="CO72" i="1"/>
  <c r="CP72" i="1"/>
  <c r="CQ72" i="1"/>
  <c r="CR72" i="1"/>
  <c r="CS72" i="1"/>
  <c r="CT72" i="1"/>
  <c r="CU72" i="1"/>
  <c r="CV72" i="1"/>
  <c r="CW72" i="1"/>
  <c r="CX72" i="1"/>
  <c r="CY72" i="1"/>
  <c r="CZ72" i="1"/>
  <c r="DA72" i="1"/>
  <c r="DB72" i="1"/>
  <c r="DC72" i="1"/>
  <c r="DD72" i="1"/>
  <c r="DE72" i="1"/>
  <c r="DF72" i="1"/>
  <c r="DG72" i="1"/>
  <c r="DH72" i="1"/>
  <c r="DI72" i="1"/>
  <c r="DJ72" i="1"/>
  <c r="DK72" i="1"/>
  <c r="DL72" i="1"/>
  <c r="DM72" i="1"/>
  <c r="DN72" i="1"/>
  <c r="DO72" i="1"/>
  <c r="DP72" i="1"/>
  <c r="DQ72" i="1"/>
  <c r="DR72" i="1"/>
  <c r="DS72" i="1"/>
  <c r="DT72" i="1"/>
  <c r="DU72" i="1"/>
  <c r="DV72" i="1"/>
  <c r="DW72" i="1"/>
  <c r="DX72" i="1"/>
  <c r="DY72" i="1"/>
  <c r="DZ72" i="1"/>
  <c r="EA72" i="1"/>
  <c r="EB72" i="1"/>
  <c r="EC72" i="1"/>
  <c r="ED72" i="1"/>
  <c r="EE72" i="1"/>
  <c r="EF72" i="1"/>
  <c r="EG72" i="1"/>
  <c r="EH72" i="1"/>
  <c r="EI72" i="1"/>
  <c r="EJ72" i="1"/>
  <c r="EK72" i="1"/>
  <c r="EL72" i="1"/>
  <c r="EM72" i="1"/>
  <c r="EN72" i="1"/>
  <c r="EO72" i="1"/>
  <c r="EP72" i="1"/>
  <c r="EQ72" i="1"/>
  <c r="ER72" i="1"/>
  <c r="ES72" i="1"/>
  <c r="ET72" i="1"/>
  <c r="EU72" i="1"/>
  <c r="EV72" i="1"/>
  <c r="EW72" i="1"/>
  <c r="EX72" i="1"/>
  <c r="EY72" i="1"/>
  <c r="EZ72" i="1"/>
  <c r="FA72" i="1"/>
  <c r="FB72" i="1"/>
  <c r="FC72" i="1"/>
  <c r="FD72" i="1"/>
  <c r="FE72" i="1"/>
  <c r="FF72" i="1"/>
  <c r="FG72" i="1"/>
  <c r="FH72" i="1"/>
  <c r="FI72" i="1"/>
  <c r="FJ72" i="1"/>
  <c r="FK72" i="1"/>
  <c r="FL72" i="1"/>
  <c r="FM72" i="1"/>
  <c r="FN72" i="1"/>
  <c r="FO72" i="1"/>
  <c r="FP72" i="1"/>
  <c r="FQ72" i="1"/>
  <c r="FR72" i="1"/>
  <c r="FS72" i="1"/>
  <c r="FT72" i="1"/>
  <c r="FU72" i="1"/>
  <c r="FV72" i="1"/>
  <c r="FW72" i="1"/>
  <c r="FX72" i="1"/>
  <c r="FY72" i="1"/>
  <c r="FZ72" i="1"/>
  <c r="GA72" i="1"/>
  <c r="GB72" i="1"/>
  <c r="GC72" i="1"/>
  <c r="GD72" i="1"/>
  <c r="GE72" i="1"/>
  <c r="GF72" i="1"/>
  <c r="GG72" i="1"/>
  <c r="GH72" i="1"/>
  <c r="GI72" i="1"/>
  <c r="GJ72" i="1"/>
  <c r="GK72" i="1"/>
  <c r="GL72" i="1"/>
  <c r="GM72" i="1"/>
  <c r="GN72" i="1"/>
  <c r="GO72" i="1"/>
  <c r="GP72" i="1"/>
  <c r="GQ72" i="1"/>
  <c r="GR72" i="1"/>
  <c r="GS72" i="1"/>
  <c r="GT72" i="1"/>
  <c r="GU72" i="1"/>
  <c r="GV72" i="1"/>
  <c r="GW72" i="1"/>
  <c r="GX72" i="1"/>
  <c r="C74" i="1"/>
  <c r="D74" i="1"/>
  <c r="I74" i="1"/>
  <c r="V74" i="1"/>
  <c r="AC74" i="1"/>
  <c r="CQ74" i="1" s="1"/>
  <c r="P74" i="1" s="1"/>
  <c r="AD74" i="1"/>
  <c r="CR74" i="1" s="1"/>
  <c r="AE74" i="1"/>
  <c r="AF74" i="1"/>
  <c r="CT74" i="1" s="1"/>
  <c r="S74" i="1" s="1"/>
  <c r="AG74" i="1"/>
  <c r="CU74" i="1" s="1"/>
  <c r="T74" i="1" s="1"/>
  <c r="AH74" i="1"/>
  <c r="CV74" i="1" s="1"/>
  <c r="AI74" i="1"/>
  <c r="AJ74" i="1"/>
  <c r="CX74" i="1" s="1"/>
  <c r="W74" i="1" s="1"/>
  <c r="CS74" i="1"/>
  <c r="R74" i="1" s="1"/>
  <c r="CW74" i="1"/>
  <c r="FR74" i="1"/>
  <c r="GL74" i="1"/>
  <c r="GO74" i="1"/>
  <c r="GP74" i="1"/>
  <c r="GV74" i="1"/>
  <c r="HC74" i="1"/>
  <c r="GX74" i="1" s="1"/>
  <c r="C75" i="1"/>
  <c r="D75" i="1"/>
  <c r="I75" i="1"/>
  <c r="AC75" i="1"/>
  <c r="AD75" i="1"/>
  <c r="CR75" i="1" s="1"/>
  <c r="Q75" i="1" s="1"/>
  <c r="AE75" i="1"/>
  <c r="CS75" i="1" s="1"/>
  <c r="R75" i="1" s="1"/>
  <c r="AF75" i="1"/>
  <c r="AG75" i="1"/>
  <c r="CU75" i="1" s="1"/>
  <c r="T75" i="1" s="1"/>
  <c r="AH75" i="1"/>
  <c r="CV75" i="1" s="1"/>
  <c r="U75" i="1" s="1"/>
  <c r="AI75" i="1"/>
  <c r="CW75" i="1" s="1"/>
  <c r="V75" i="1" s="1"/>
  <c r="AJ75" i="1"/>
  <c r="CT75" i="1"/>
  <c r="S75" i="1" s="1"/>
  <c r="CX75" i="1"/>
  <c r="W75" i="1" s="1"/>
  <c r="FR75" i="1"/>
  <c r="GL75" i="1"/>
  <c r="GO75" i="1"/>
  <c r="GP75" i="1"/>
  <c r="GV75" i="1"/>
  <c r="HC75" i="1" s="1"/>
  <c r="GX75" i="1" s="1"/>
  <c r="C76" i="1"/>
  <c r="D76" i="1"/>
  <c r="I76" i="1"/>
  <c r="I77" i="1" s="1"/>
  <c r="T76" i="1"/>
  <c r="AC76" i="1"/>
  <c r="AD76" i="1"/>
  <c r="AE76" i="1"/>
  <c r="CS76" i="1" s="1"/>
  <c r="R76" i="1" s="1"/>
  <c r="AF76" i="1"/>
  <c r="CT76" i="1" s="1"/>
  <c r="S76" i="1" s="1"/>
  <c r="AG76" i="1"/>
  <c r="AH76" i="1"/>
  <c r="CV76" i="1" s="1"/>
  <c r="U76" i="1" s="1"/>
  <c r="AI76" i="1"/>
  <c r="CW76" i="1" s="1"/>
  <c r="V76" i="1" s="1"/>
  <c r="AJ76" i="1"/>
  <c r="CX76" i="1" s="1"/>
  <c r="W76" i="1" s="1"/>
  <c r="CQ76" i="1"/>
  <c r="P76" i="1" s="1"/>
  <c r="CU76" i="1"/>
  <c r="FR76" i="1"/>
  <c r="GL76" i="1"/>
  <c r="GO76" i="1"/>
  <c r="GP76" i="1"/>
  <c r="GV76" i="1"/>
  <c r="HC76" i="1" s="1"/>
  <c r="GX76" i="1" s="1"/>
  <c r="S77" i="1"/>
  <c r="W77" i="1"/>
  <c r="AC77" i="1"/>
  <c r="AB77" i="1" s="1"/>
  <c r="AD77" i="1"/>
  <c r="CR77" i="1" s="1"/>
  <c r="AE77" i="1"/>
  <c r="CS77" i="1" s="1"/>
  <c r="R77" i="1" s="1"/>
  <c r="AF77" i="1"/>
  <c r="AG77" i="1"/>
  <c r="AH77" i="1"/>
  <c r="CV77" i="1" s="1"/>
  <c r="AI77" i="1"/>
  <c r="CW77" i="1" s="1"/>
  <c r="V77" i="1" s="1"/>
  <c r="AJ77" i="1"/>
  <c r="CT77" i="1"/>
  <c r="CU77" i="1"/>
  <c r="T77" i="1" s="1"/>
  <c r="CX77" i="1"/>
  <c r="FR77" i="1"/>
  <c r="GL77" i="1"/>
  <c r="GO77" i="1"/>
  <c r="GP77" i="1"/>
  <c r="GV77" i="1"/>
  <c r="HC77" i="1" s="1"/>
  <c r="GX77" i="1" s="1"/>
  <c r="C78" i="1"/>
  <c r="D78" i="1"/>
  <c r="I78" i="1"/>
  <c r="I79" i="1" s="1"/>
  <c r="R79" i="1" s="1"/>
  <c r="AC78" i="1"/>
  <c r="AE78" i="1"/>
  <c r="AF78" i="1"/>
  <c r="CT78" i="1" s="1"/>
  <c r="AG78" i="1"/>
  <c r="AH78" i="1"/>
  <c r="CV78" i="1" s="1"/>
  <c r="AI78" i="1"/>
  <c r="CW78" i="1" s="1"/>
  <c r="V78" i="1" s="1"/>
  <c r="AJ78" i="1"/>
  <c r="CX78" i="1" s="1"/>
  <c r="CQ78" i="1"/>
  <c r="CU78" i="1"/>
  <c r="FR78" i="1"/>
  <c r="GL78" i="1"/>
  <c r="GO78" i="1"/>
  <c r="GP78" i="1"/>
  <c r="GV78" i="1"/>
  <c r="HC78" i="1" s="1"/>
  <c r="GX78" i="1" s="1"/>
  <c r="AC79" i="1"/>
  <c r="CQ79" i="1" s="1"/>
  <c r="AD79" i="1"/>
  <c r="CR79" i="1" s="1"/>
  <c r="AE79" i="1"/>
  <c r="AF79" i="1"/>
  <c r="CT79" i="1" s="1"/>
  <c r="AG79" i="1"/>
  <c r="CU79" i="1" s="1"/>
  <c r="AH79" i="1"/>
  <c r="CV79" i="1" s="1"/>
  <c r="AI79" i="1"/>
  <c r="AJ79" i="1"/>
  <c r="CX79" i="1" s="1"/>
  <c r="CS79" i="1"/>
  <c r="CW79" i="1"/>
  <c r="V79" i="1" s="1"/>
  <c r="FR79" i="1"/>
  <c r="GL79" i="1"/>
  <c r="GO79" i="1"/>
  <c r="GP79" i="1"/>
  <c r="GV79" i="1"/>
  <c r="HC79" i="1"/>
  <c r="I80" i="1"/>
  <c r="AC80" i="1"/>
  <c r="CQ80" i="1" s="1"/>
  <c r="AE80" i="1"/>
  <c r="AF80" i="1"/>
  <c r="CT80" i="1" s="1"/>
  <c r="AG80" i="1"/>
  <c r="CU80" i="1" s="1"/>
  <c r="AH80" i="1"/>
  <c r="AI80" i="1"/>
  <c r="CW80" i="1" s="1"/>
  <c r="AJ80" i="1"/>
  <c r="CX80" i="1" s="1"/>
  <c r="CV80" i="1"/>
  <c r="FR80" i="1"/>
  <c r="GL80" i="1"/>
  <c r="GO80" i="1"/>
  <c r="GP80" i="1"/>
  <c r="GV80" i="1"/>
  <c r="HC80" i="1"/>
  <c r="AC81" i="1"/>
  <c r="AD81" i="1"/>
  <c r="AB81" i="1" s="1"/>
  <c r="AE81" i="1"/>
  <c r="CS81" i="1" s="1"/>
  <c r="AF81" i="1"/>
  <c r="CT81" i="1" s="1"/>
  <c r="AG81" i="1"/>
  <c r="AH81" i="1"/>
  <c r="AI81" i="1"/>
  <c r="CW81" i="1" s="1"/>
  <c r="AJ81" i="1"/>
  <c r="CX81" i="1" s="1"/>
  <c r="CQ81" i="1"/>
  <c r="CR81" i="1"/>
  <c r="CU81" i="1"/>
  <c r="CV81" i="1"/>
  <c r="FR81" i="1"/>
  <c r="GL81" i="1"/>
  <c r="GO81" i="1"/>
  <c r="GP81" i="1"/>
  <c r="GV81" i="1"/>
  <c r="HC81" i="1" s="1"/>
  <c r="AC82" i="1"/>
  <c r="AB82" i="1" s="1"/>
  <c r="AD82" i="1"/>
  <c r="CR82" i="1" s="1"/>
  <c r="AE82" i="1"/>
  <c r="CS82" i="1" s="1"/>
  <c r="AF82" i="1"/>
  <c r="AG82" i="1"/>
  <c r="AH82" i="1"/>
  <c r="CV82" i="1" s="1"/>
  <c r="AI82" i="1"/>
  <c r="CW82" i="1" s="1"/>
  <c r="AJ82" i="1"/>
  <c r="CT82" i="1"/>
  <c r="CU82" i="1"/>
  <c r="CX82" i="1"/>
  <c r="FR82" i="1"/>
  <c r="GL82" i="1"/>
  <c r="GO82" i="1"/>
  <c r="GP82" i="1"/>
  <c r="GV82" i="1"/>
  <c r="HC82" i="1" s="1"/>
  <c r="I83" i="1"/>
  <c r="S83" i="1"/>
  <c r="V83" i="1"/>
  <c r="AC83" i="1"/>
  <c r="AD83" i="1"/>
  <c r="CR83" i="1" s="1"/>
  <c r="Q83" i="1" s="1"/>
  <c r="AE83" i="1"/>
  <c r="AF83" i="1"/>
  <c r="AG83" i="1"/>
  <c r="CU83" i="1" s="1"/>
  <c r="T83" i="1" s="1"/>
  <c r="AH83" i="1"/>
  <c r="CV83" i="1" s="1"/>
  <c r="U83" i="1" s="1"/>
  <c r="AI83" i="1"/>
  <c r="AJ83" i="1"/>
  <c r="CS83" i="1"/>
  <c r="R83" i="1" s="1"/>
  <c r="CT83" i="1"/>
  <c r="CW83" i="1"/>
  <c r="CX83" i="1"/>
  <c r="W83" i="1" s="1"/>
  <c r="FR83" i="1"/>
  <c r="GL83" i="1"/>
  <c r="GO83" i="1"/>
  <c r="GP83" i="1"/>
  <c r="GV83" i="1"/>
  <c r="HC83" i="1"/>
  <c r="AC84" i="1"/>
  <c r="CQ84" i="1" s="1"/>
  <c r="AE84" i="1"/>
  <c r="AD84" i="1" s="1"/>
  <c r="AF84" i="1"/>
  <c r="AG84" i="1"/>
  <c r="CU84" i="1" s="1"/>
  <c r="AH84" i="1"/>
  <c r="AI84" i="1"/>
  <c r="AJ84" i="1"/>
  <c r="CX84" i="1" s="1"/>
  <c r="CR84" i="1"/>
  <c r="CS84" i="1"/>
  <c r="CV84" i="1"/>
  <c r="CW84" i="1"/>
  <c r="FR84" i="1"/>
  <c r="GL84" i="1"/>
  <c r="GO84" i="1"/>
  <c r="GP84" i="1"/>
  <c r="GV84" i="1"/>
  <c r="HC84" i="1"/>
  <c r="AC85" i="1"/>
  <c r="AD85" i="1"/>
  <c r="AB85" i="1" s="1"/>
  <c r="AE85" i="1"/>
  <c r="CS85" i="1" s="1"/>
  <c r="AF85" i="1"/>
  <c r="AG85" i="1"/>
  <c r="AH85" i="1"/>
  <c r="AI85" i="1"/>
  <c r="CW85" i="1" s="1"/>
  <c r="AJ85" i="1"/>
  <c r="CQ85" i="1"/>
  <c r="CR85" i="1"/>
  <c r="CT85" i="1"/>
  <c r="CU85" i="1"/>
  <c r="CV85" i="1"/>
  <c r="CX85" i="1"/>
  <c r="FR85" i="1"/>
  <c r="GL85" i="1"/>
  <c r="GN85" i="1"/>
  <c r="GP85" i="1"/>
  <c r="GV85" i="1"/>
  <c r="HC85" i="1" s="1"/>
  <c r="AC86" i="1"/>
  <c r="AB86" i="1" s="1"/>
  <c r="AD86" i="1"/>
  <c r="CR86" i="1" s="1"/>
  <c r="AE86" i="1"/>
  <c r="AF86" i="1"/>
  <c r="AG86" i="1"/>
  <c r="AH86" i="1"/>
  <c r="CV86" i="1" s="1"/>
  <c r="AI86" i="1"/>
  <c r="AJ86" i="1"/>
  <c r="CS86" i="1"/>
  <c r="CT86" i="1"/>
  <c r="CU86" i="1"/>
  <c r="CW86" i="1"/>
  <c r="CX86" i="1"/>
  <c r="FR86" i="1"/>
  <c r="GL86" i="1"/>
  <c r="GO86" i="1"/>
  <c r="GP86" i="1"/>
  <c r="GV86" i="1"/>
  <c r="HC86" i="1" s="1"/>
  <c r="AC87" i="1"/>
  <c r="AE87" i="1"/>
  <c r="AD87" i="1" s="1"/>
  <c r="AF87" i="1"/>
  <c r="AG87" i="1"/>
  <c r="CU87" i="1" s="1"/>
  <c r="AH87" i="1"/>
  <c r="CV87" i="1" s="1"/>
  <c r="AI87" i="1"/>
  <c r="AJ87" i="1"/>
  <c r="CX87" i="1" s="1"/>
  <c r="CQ87" i="1"/>
  <c r="CR87" i="1"/>
  <c r="CS87" i="1"/>
  <c r="CW87" i="1"/>
  <c r="FR87" i="1"/>
  <c r="GL87" i="1"/>
  <c r="GO87" i="1"/>
  <c r="GP87" i="1"/>
  <c r="GV87" i="1"/>
  <c r="HC87" i="1"/>
  <c r="I88" i="1"/>
  <c r="AC88" i="1"/>
  <c r="CQ88" i="1" s="1"/>
  <c r="P88" i="1" s="1"/>
  <c r="AE88" i="1"/>
  <c r="AF88" i="1"/>
  <c r="CT88" i="1" s="1"/>
  <c r="S88" i="1" s="1"/>
  <c r="AG88" i="1"/>
  <c r="CU88" i="1" s="1"/>
  <c r="T88" i="1" s="1"/>
  <c r="AH88" i="1"/>
  <c r="AI88" i="1"/>
  <c r="CW88" i="1" s="1"/>
  <c r="V88" i="1" s="1"/>
  <c r="AJ88" i="1"/>
  <c r="CX88" i="1" s="1"/>
  <c r="W88" i="1" s="1"/>
  <c r="CV88" i="1"/>
  <c r="U88" i="1" s="1"/>
  <c r="FR88" i="1"/>
  <c r="GL88" i="1"/>
  <c r="GN88" i="1"/>
  <c r="GP88" i="1"/>
  <c r="GV88" i="1"/>
  <c r="GX88" i="1"/>
  <c r="HC88" i="1"/>
  <c r="I89" i="1"/>
  <c r="AC89" i="1"/>
  <c r="AD89" i="1"/>
  <c r="AE89" i="1"/>
  <c r="CS89" i="1" s="1"/>
  <c r="R89" i="1" s="1"/>
  <c r="AF89" i="1"/>
  <c r="AG89" i="1"/>
  <c r="AH89" i="1"/>
  <c r="CV89" i="1" s="1"/>
  <c r="U89" i="1" s="1"/>
  <c r="AI89" i="1"/>
  <c r="CW89" i="1" s="1"/>
  <c r="V89" i="1" s="1"/>
  <c r="AJ89" i="1"/>
  <c r="CQ89" i="1"/>
  <c r="P89" i="1" s="1"/>
  <c r="CT89" i="1"/>
  <c r="S89" i="1" s="1"/>
  <c r="CZ89" i="1" s="1"/>
  <c r="Y89" i="1" s="1"/>
  <c r="CU89" i="1"/>
  <c r="T89" i="1" s="1"/>
  <c r="CX89" i="1"/>
  <c r="W89" i="1" s="1"/>
  <c r="FR89" i="1"/>
  <c r="GL89" i="1"/>
  <c r="GO89" i="1"/>
  <c r="GP89" i="1"/>
  <c r="GV89" i="1"/>
  <c r="HC89" i="1" s="1"/>
  <c r="GX89" i="1" s="1"/>
  <c r="I90" i="1"/>
  <c r="AC90" i="1"/>
  <c r="AD90" i="1"/>
  <c r="CR90" i="1" s="1"/>
  <c r="Q90" i="1" s="1"/>
  <c r="AE90" i="1"/>
  <c r="AF90" i="1"/>
  <c r="AG90" i="1"/>
  <c r="CU90" i="1" s="1"/>
  <c r="T90" i="1" s="1"/>
  <c r="AH90" i="1"/>
  <c r="CV90" i="1" s="1"/>
  <c r="U90" i="1" s="1"/>
  <c r="AI90" i="1"/>
  <c r="AJ90" i="1"/>
  <c r="CS90" i="1"/>
  <c r="R90" i="1" s="1"/>
  <c r="CT90" i="1"/>
  <c r="S90" i="1" s="1"/>
  <c r="CW90" i="1"/>
  <c r="V90" i="1" s="1"/>
  <c r="CX90" i="1"/>
  <c r="W90" i="1" s="1"/>
  <c r="FR90" i="1"/>
  <c r="GL90" i="1"/>
  <c r="GO90" i="1"/>
  <c r="GP90" i="1"/>
  <c r="GV90" i="1"/>
  <c r="HC90" i="1"/>
  <c r="GX90" i="1" s="1"/>
  <c r="C91" i="1"/>
  <c r="D91" i="1"/>
  <c r="I91" i="1"/>
  <c r="P91" i="1"/>
  <c r="AC91" i="1"/>
  <c r="AD91" i="1"/>
  <c r="CR91" i="1" s="1"/>
  <c r="Q91" i="1" s="1"/>
  <c r="AE91" i="1"/>
  <c r="CS91" i="1" s="1"/>
  <c r="R91" i="1" s="1"/>
  <c r="AF91" i="1"/>
  <c r="AG91" i="1"/>
  <c r="AH91" i="1"/>
  <c r="CV91" i="1" s="1"/>
  <c r="U91" i="1" s="1"/>
  <c r="AI91" i="1"/>
  <c r="CW91" i="1" s="1"/>
  <c r="V91" i="1" s="1"/>
  <c r="AJ91" i="1"/>
  <c r="CQ91" i="1"/>
  <c r="CT91" i="1"/>
  <c r="S91" i="1" s="1"/>
  <c r="CZ91" i="1" s="1"/>
  <c r="Y91" i="1" s="1"/>
  <c r="CU91" i="1"/>
  <c r="T91" i="1" s="1"/>
  <c r="CX91" i="1"/>
  <c r="W91" i="1" s="1"/>
  <c r="FR91" i="1"/>
  <c r="GL91" i="1"/>
  <c r="GO91" i="1"/>
  <c r="GP91" i="1"/>
  <c r="GV91" i="1"/>
  <c r="HC91" i="1" s="1"/>
  <c r="GX91" i="1" s="1"/>
  <c r="I92" i="1"/>
  <c r="S92" i="1"/>
  <c r="AC92" i="1"/>
  <c r="AD92" i="1"/>
  <c r="AE92" i="1"/>
  <c r="AF92" i="1"/>
  <c r="AG92" i="1"/>
  <c r="CU92" i="1" s="1"/>
  <c r="T92" i="1" s="1"/>
  <c r="AH92" i="1"/>
  <c r="AI92" i="1"/>
  <c r="AJ92" i="1"/>
  <c r="CR92" i="1"/>
  <c r="Q92" i="1" s="1"/>
  <c r="CS92" i="1"/>
  <c r="R92" i="1" s="1"/>
  <c r="CT92" i="1"/>
  <c r="CV92" i="1"/>
  <c r="U92" i="1" s="1"/>
  <c r="CW92" i="1"/>
  <c r="V92" i="1" s="1"/>
  <c r="CX92" i="1"/>
  <c r="W92" i="1" s="1"/>
  <c r="FR92" i="1"/>
  <c r="GL92" i="1"/>
  <c r="GO92" i="1"/>
  <c r="GP92" i="1"/>
  <c r="GV92" i="1"/>
  <c r="HC92" i="1"/>
  <c r="GX92" i="1" s="1"/>
  <c r="I93" i="1"/>
  <c r="R93" i="1"/>
  <c r="AB93" i="1"/>
  <c r="AC93" i="1"/>
  <c r="AE93" i="1"/>
  <c r="AD93" i="1" s="1"/>
  <c r="CR93" i="1" s="1"/>
  <c r="Q93" i="1" s="1"/>
  <c r="AF93" i="1"/>
  <c r="CT93" i="1" s="1"/>
  <c r="AG93" i="1"/>
  <c r="AH93" i="1"/>
  <c r="AI93" i="1"/>
  <c r="AJ93" i="1"/>
  <c r="CX93" i="1" s="1"/>
  <c r="CQ93" i="1"/>
  <c r="P93" i="1" s="1"/>
  <c r="CS93" i="1"/>
  <c r="CU93" i="1"/>
  <c r="T93" i="1" s="1"/>
  <c r="CV93" i="1"/>
  <c r="CW93" i="1"/>
  <c r="V93" i="1" s="1"/>
  <c r="FR93" i="1"/>
  <c r="GL93" i="1"/>
  <c r="GO93" i="1"/>
  <c r="GP93" i="1"/>
  <c r="GV93" i="1"/>
  <c r="HC93" i="1"/>
  <c r="GX93" i="1" s="1"/>
  <c r="I94" i="1"/>
  <c r="AC94" i="1"/>
  <c r="AE94" i="1"/>
  <c r="AF94" i="1"/>
  <c r="AG94" i="1"/>
  <c r="AH94" i="1"/>
  <c r="AI94" i="1"/>
  <c r="CW94" i="1" s="1"/>
  <c r="V94" i="1" s="1"/>
  <c r="AJ94" i="1"/>
  <c r="CQ94" i="1"/>
  <c r="P94" i="1" s="1"/>
  <c r="CT94" i="1"/>
  <c r="S94" i="1" s="1"/>
  <c r="CU94" i="1"/>
  <c r="T94" i="1" s="1"/>
  <c r="CV94" i="1"/>
  <c r="U94" i="1" s="1"/>
  <c r="CX94" i="1"/>
  <c r="W94" i="1" s="1"/>
  <c r="FR94" i="1"/>
  <c r="GL94" i="1"/>
  <c r="GO94" i="1"/>
  <c r="GP94" i="1"/>
  <c r="GV94" i="1"/>
  <c r="HC94" i="1" s="1"/>
  <c r="GX94" i="1" s="1"/>
  <c r="C95" i="1"/>
  <c r="D95" i="1"/>
  <c r="W95" i="1"/>
  <c r="AC95" i="1"/>
  <c r="AD95" i="1"/>
  <c r="CR95" i="1" s="1"/>
  <c r="Q95" i="1" s="1"/>
  <c r="AE95" i="1"/>
  <c r="AF95" i="1"/>
  <c r="AG95" i="1"/>
  <c r="CU95" i="1" s="1"/>
  <c r="T95" i="1" s="1"/>
  <c r="AH95" i="1"/>
  <c r="CV95" i="1" s="1"/>
  <c r="U95" i="1" s="1"/>
  <c r="AI95" i="1"/>
  <c r="AJ95" i="1"/>
  <c r="CS95" i="1"/>
  <c r="R95" i="1" s="1"/>
  <c r="CT95" i="1"/>
  <c r="S95" i="1" s="1"/>
  <c r="CW95" i="1"/>
  <c r="V95" i="1" s="1"/>
  <c r="CX95" i="1"/>
  <c r="FR95" i="1"/>
  <c r="GL95" i="1"/>
  <c r="GO95" i="1"/>
  <c r="GP95" i="1"/>
  <c r="GV95" i="1"/>
  <c r="HC95" i="1"/>
  <c r="GX95" i="1" s="1"/>
  <c r="C96" i="1"/>
  <c r="D96" i="1"/>
  <c r="I96" i="1"/>
  <c r="T96" i="1"/>
  <c r="AC96" i="1"/>
  <c r="AB96" i="1" s="1"/>
  <c r="AD96" i="1"/>
  <c r="CR96" i="1" s="1"/>
  <c r="Q96" i="1" s="1"/>
  <c r="AE96" i="1"/>
  <c r="AF96" i="1"/>
  <c r="AG96" i="1"/>
  <c r="AH96" i="1"/>
  <c r="CV96" i="1" s="1"/>
  <c r="U96" i="1" s="1"/>
  <c r="AI96" i="1"/>
  <c r="AJ96" i="1"/>
  <c r="CQ96" i="1"/>
  <c r="P96" i="1" s="1"/>
  <c r="CP96" i="1" s="1"/>
  <c r="O96" i="1" s="1"/>
  <c r="CS96" i="1"/>
  <c r="R96" i="1" s="1"/>
  <c r="CT96" i="1"/>
  <c r="S96" i="1" s="1"/>
  <c r="CZ96" i="1" s="1"/>
  <c r="Y96" i="1" s="1"/>
  <c r="CU96" i="1"/>
  <c r="CW96" i="1"/>
  <c r="V96" i="1" s="1"/>
  <c r="CX96" i="1"/>
  <c r="W96" i="1" s="1"/>
  <c r="CY96" i="1"/>
  <c r="X96" i="1" s="1"/>
  <c r="FR96" i="1"/>
  <c r="GL96" i="1"/>
  <c r="GN96" i="1"/>
  <c r="GP96" i="1"/>
  <c r="GV96" i="1"/>
  <c r="HC96" i="1" s="1"/>
  <c r="GX96" i="1" s="1"/>
  <c r="I97" i="1"/>
  <c r="AC97" i="1"/>
  <c r="CQ97" i="1" s="1"/>
  <c r="P97" i="1" s="1"/>
  <c r="AE97" i="1"/>
  <c r="AD97" i="1" s="1"/>
  <c r="CR97" i="1" s="1"/>
  <c r="Q97" i="1" s="1"/>
  <c r="AF97" i="1"/>
  <c r="CT97" i="1" s="1"/>
  <c r="S97" i="1" s="1"/>
  <c r="AG97" i="1"/>
  <c r="CU97" i="1" s="1"/>
  <c r="T97" i="1" s="1"/>
  <c r="AH97" i="1"/>
  <c r="AI97" i="1"/>
  <c r="AJ97" i="1"/>
  <c r="CX97" i="1" s="1"/>
  <c r="W97" i="1" s="1"/>
  <c r="CS97" i="1"/>
  <c r="R97" i="1" s="1"/>
  <c r="CV97" i="1"/>
  <c r="U97" i="1" s="1"/>
  <c r="CW97" i="1"/>
  <c r="V97" i="1" s="1"/>
  <c r="FR97" i="1"/>
  <c r="GL97" i="1"/>
  <c r="GO97" i="1"/>
  <c r="GP97" i="1"/>
  <c r="GV97" i="1"/>
  <c r="HC97" i="1"/>
  <c r="GX97" i="1" s="1"/>
  <c r="I98" i="1"/>
  <c r="U98" i="1"/>
  <c r="AC98" i="1"/>
  <c r="AE98" i="1"/>
  <c r="AD98" i="1" s="1"/>
  <c r="AB98" i="1" s="1"/>
  <c r="AF98" i="1"/>
  <c r="CT98" i="1" s="1"/>
  <c r="S98" i="1" s="1"/>
  <c r="AG98" i="1"/>
  <c r="AH98" i="1"/>
  <c r="AI98" i="1"/>
  <c r="AJ98" i="1"/>
  <c r="CX98" i="1" s="1"/>
  <c r="W98" i="1" s="1"/>
  <c r="CQ98" i="1"/>
  <c r="CR98" i="1"/>
  <c r="Q98" i="1" s="1"/>
  <c r="CS98" i="1"/>
  <c r="R98" i="1" s="1"/>
  <c r="CU98" i="1"/>
  <c r="T98" i="1" s="1"/>
  <c r="CV98" i="1"/>
  <c r="CW98" i="1"/>
  <c r="V98" i="1" s="1"/>
  <c r="FR98" i="1"/>
  <c r="GL98" i="1"/>
  <c r="GN98" i="1"/>
  <c r="GP98" i="1"/>
  <c r="GV98" i="1"/>
  <c r="GX98" i="1"/>
  <c r="HC98" i="1"/>
  <c r="C99" i="1"/>
  <c r="D99" i="1"/>
  <c r="I99" i="1"/>
  <c r="V99" i="1" s="1"/>
  <c r="AC99" i="1"/>
  <c r="CQ99" i="1" s="1"/>
  <c r="AE99" i="1"/>
  <c r="AD99" i="1" s="1"/>
  <c r="AF99" i="1"/>
  <c r="AG99" i="1"/>
  <c r="CU99" i="1" s="1"/>
  <c r="AH99" i="1"/>
  <c r="AI99" i="1"/>
  <c r="AJ99" i="1"/>
  <c r="CX99" i="1" s="1"/>
  <c r="W99" i="1" s="1"/>
  <c r="CS99" i="1"/>
  <c r="CT99" i="1"/>
  <c r="S99" i="1" s="1"/>
  <c r="CV99" i="1"/>
  <c r="CW99" i="1"/>
  <c r="FR99" i="1"/>
  <c r="GL99" i="1"/>
  <c r="GN99" i="1"/>
  <c r="GP99" i="1"/>
  <c r="GV99" i="1"/>
  <c r="HC99" i="1"/>
  <c r="AC100" i="1"/>
  <c r="AE100" i="1"/>
  <c r="AD100" i="1" s="1"/>
  <c r="AF100" i="1"/>
  <c r="AG100" i="1"/>
  <c r="AH100" i="1"/>
  <c r="AI100" i="1"/>
  <c r="AJ100" i="1"/>
  <c r="CX100" i="1" s="1"/>
  <c r="CQ100" i="1"/>
  <c r="CR100" i="1"/>
  <c r="CS100" i="1"/>
  <c r="CU100" i="1"/>
  <c r="CV100" i="1"/>
  <c r="CW100" i="1"/>
  <c r="FR100" i="1"/>
  <c r="GL100" i="1"/>
  <c r="GO100" i="1"/>
  <c r="GP100" i="1"/>
  <c r="GV100" i="1"/>
  <c r="HC100" i="1"/>
  <c r="AC101" i="1"/>
  <c r="AE101" i="1"/>
  <c r="AF101" i="1"/>
  <c r="AG101" i="1"/>
  <c r="AH101" i="1"/>
  <c r="AI101" i="1"/>
  <c r="CW101" i="1" s="1"/>
  <c r="AJ101" i="1"/>
  <c r="CQ101" i="1"/>
  <c r="CT101" i="1"/>
  <c r="CU101" i="1"/>
  <c r="CV101" i="1"/>
  <c r="CX101" i="1"/>
  <c r="FR101" i="1"/>
  <c r="GL101" i="1"/>
  <c r="GN101" i="1"/>
  <c r="GP101" i="1"/>
  <c r="GV101" i="1"/>
  <c r="HC101" i="1" s="1"/>
  <c r="C102" i="1"/>
  <c r="D102" i="1"/>
  <c r="R102" i="1"/>
  <c r="AB102" i="1"/>
  <c r="AC102" i="1"/>
  <c r="CQ102" i="1" s="1"/>
  <c r="P102" i="1" s="1"/>
  <c r="AE102" i="1"/>
  <c r="AD102" i="1" s="1"/>
  <c r="CR102" i="1" s="1"/>
  <c r="Q102" i="1" s="1"/>
  <c r="AF102" i="1"/>
  <c r="AG102" i="1"/>
  <c r="CU102" i="1" s="1"/>
  <c r="T102" i="1" s="1"/>
  <c r="AH102" i="1"/>
  <c r="AI102" i="1"/>
  <c r="AJ102" i="1"/>
  <c r="CS102" i="1"/>
  <c r="CT102" i="1"/>
  <c r="S102" i="1" s="1"/>
  <c r="CP102" i="1" s="1"/>
  <c r="O102" i="1" s="1"/>
  <c r="CV102" i="1"/>
  <c r="U102" i="1" s="1"/>
  <c r="CW102" i="1"/>
  <c r="V102" i="1" s="1"/>
  <c r="CX102" i="1"/>
  <c r="W102" i="1" s="1"/>
  <c r="FR102" i="1"/>
  <c r="GL102" i="1"/>
  <c r="GO102" i="1"/>
  <c r="GP102" i="1"/>
  <c r="GV102" i="1"/>
  <c r="HC102" i="1"/>
  <c r="GX102" i="1" s="1"/>
  <c r="I103" i="1"/>
  <c r="V103" i="1"/>
  <c r="AC103" i="1"/>
  <c r="AE103" i="1"/>
  <c r="AD103" i="1" s="1"/>
  <c r="AF103" i="1"/>
  <c r="CT103" i="1" s="1"/>
  <c r="AG103" i="1"/>
  <c r="AH103" i="1"/>
  <c r="AI103" i="1"/>
  <c r="CW103" i="1" s="1"/>
  <c r="AJ103" i="1"/>
  <c r="CX103" i="1" s="1"/>
  <c r="CQ103" i="1"/>
  <c r="CU103" i="1"/>
  <c r="CV103" i="1"/>
  <c r="U103" i="1" s="1"/>
  <c r="FR103" i="1"/>
  <c r="GL103" i="1"/>
  <c r="GN103" i="1"/>
  <c r="GP103" i="1"/>
  <c r="GV103" i="1"/>
  <c r="HC103" i="1"/>
  <c r="GX103" i="1" s="1"/>
  <c r="B105" i="1"/>
  <c r="C105" i="1"/>
  <c r="C72" i="1" s="1"/>
  <c r="D105" i="1"/>
  <c r="D72" i="1" s="1"/>
  <c r="F105" i="1"/>
  <c r="F72" i="1" s="1"/>
  <c r="G105" i="1"/>
  <c r="G72" i="1" s="1"/>
  <c r="BD105" i="1"/>
  <c r="BX105" i="1"/>
  <c r="CK105" i="1"/>
  <c r="BB105" i="1" s="1"/>
  <c r="CL105" i="1"/>
  <c r="CL72" i="1" s="1"/>
  <c r="CM105" i="1"/>
  <c r="CM72" i="1" s="1"/>
  <c r="B135" i="1"/>
  <c r="B26" i="1" s="1"/>
  <c r="C135" i="1"/>
  <c r="C26" i="1" s="1"/>
  <c r="D135" i="1"/>
  <c r="D26" i="1" s="1"/>
  <c r="F135" i="1"/>
  <c r="F26" i="1" s="1"/>
  <c r="G135" i="1"/>
  <c r="G26" i="1" s="1"/>
  <c r="B168" i="1"/>
  <c r="B22" i="1" s="1"/>
  <c r="C168" i="1"/>
  <c r="C22" i="1" s="1"/>
  <c r="D168" i="1"/>
  <c r="D22" i="1" s="1"/>
  <c r="F168" i="1"/>
  <c r="F22" i="1" s="1"/>
  <c r="G168" i="1"/>
  <c r="G22" i="1" s="1"/>
  <c r="B201" i="1"/>
  <c r="B18" i="1" s="1"/>
  <c r="C201" i="1"/>
  <c r="C18" i="1" s="1"/>
  <c r="D201" i="1"/>
  <c r="D18" i="1" s="1"/>
  <c r="F201" i="1"/>
  <c r="F18" i="1" s="1"/>
  <c r="G201" i="1"/>
  <c r="G18" i="1" s="1"/>
  <c r="BB72" i="1" l="1"/>
  <c r="F118" i="1"/>
  <c r="CQ92" i="1"/>
  <c r="P92" i="1" s="1"/>
  <c r="CP92" i="1" s="1"/>
  <c r="O92" i="1" s="1"/>
  <c r="AB92" i="1"/>
  <c r="CQ90" i="1"/>
  <c r="P90" i="1" s="1"/>
  <c r="CP90" i="1" s="1"/>
  <c r="O90" i="1" s="1"/>
  <c r="AB90" i="1"/>
  <c r="GO96" i="1"/>
  <c r="GM96" i="1"/>
  <c r="CD105" i="1"/>
  <c r="AB103" i="1"/>
  <c r="CR103" i="1"/>
  <c r="Q103" i="1" s="1"/>
  <c r="CX94" i="3"/>
  <c r="CX96" i="3"/>
  <c r="CX100" i="3"/>
  <c r="CX93" i="3"/>
  <c r="CX98" i="3"/>
  <c r="CX95" i="3"/>
  <c r="CX97" i="3"/>
  <c r="CX103" i="3"/>
  <c r="CX102" i="3"/>
  <c r="CX99" i="3"/>
  <c r="CX101" i="3"/>
  <c r="I101" i="1"/>
  <c r="R99" i="1"/>
  <c r="CZ99" i="1" s="1"/>
  <c r="Y99" i="1" s="1"/>
  <c r="I100" i="1"/>
  <c r="V100" i="1" s="1"/>
  <c r="CP97" i="1"/>
  <c r="O97" i="1" s="1"/>
  <c r="CY95" i="1"/>
  <c r="X95" i="1" s="1"/>
  <c r="CZ95" i="1"/>
  <c r="Y95" i="1" s="1"/>
  <c r="CY90" i="1"/>
  <c r="X90" i="1" s="1"/>
  <c r="CZ90" i="1"/>
  <c r="Y90" i="1" s="1"/>
  <c r="CQ83" i="1"/>
  <c r="P83" i="1" s="1"/>
  <c r="CP83" i="1" s="1"/>
  <c r="O83" i="1" s="1"/>
  <c r="AB83" i="1"/>
  <c r="S101" i="1"/>
  <c r="CY99" i="1"/>
  <c r="X99" i="1" s="1"/>
  <c r="CY97" i="1"/>
  <c r="X97" i="1" s="1"/>
  <c r="CZ97" i="1"/>
  <c r="Y97" i="1" s="1"/>
  <c r="AD78" i="1"/>
  <c r="CS78" i="1"/>
  <c r="R78" i="1" s="1"/>
  <c r="BD72" i="1"/>
  <c r="F130" i="1"/>
  <c r="CS103" i="1"/>
  <c r="R103" i="1" s="1"/>
  <c r="CY102" i="1"/>
  <c r="X102" i="1" s="1"/>
  <c r="GM102" i="1" s="1"/>
  <c r="CZ102" i="1"/>
  <c r="Y102" i="1" s="1"/>
  <c r="V101" i="1"/>
  <c r="CS101" i="1"/>
  <c r="R101" i="1" s="1"/>
  <c r="AD101" i="1"/>
  <c r="T100" i="1"/>
  <c r="W100" i="1"/>
  <c r="CT100" i="1"/>
  <c r="S100" i="1" s="1"/>
  <c r="AB100" i="1"/>
  <c r="CR99" i="1"/>
  <c r="Q99" i="1" s="1"/>
  <c r="AB99" i="1"/>
  <c r="CS94" i="1"/>
  <c r="R94" i="1" s="1"/>
  <c r="CY94" i="1" s="1"/>
  <c r="X94" i="1" s="1"/>
  <c r="AD94" i="1"/>
  <c r="GX80" i="1"/>
  <c r="V80" i="1"/>
  <c r="AG30" i="1"/>
  <c r="T40" i="1"/>
  <c r="AJ40" i="1"/>
  <c r="AE40" i="1"/>
  <c r="AH30" i="1"/>
  <c r="U40" i="1"/>
  <c r="AI30" i="1"/>
  <c r="V40" i="1"/>
  <c r="W101" i="1"/>
  <c r="P99" i="1"/>
  <c r="CP99" i="1" s="1"/>
  <c r="O99" i="1" s="1"/>
  <c r="P98" i="1"/>
  <c r="CP98" i="1" s="1"/>
  <c r="O98" i="1" s="1"/>
  <c r="U93" i="1"/>
  <c r="W93" i="1"/>
  <c r="S93" i="1"/>
  <c r="CT84" i="1"/>
  <c r="AB84" i="1"/>
  <c r="AD80" i="1"/>
  <c r="CS80" i="1"/>
  <c r="R80" i="1" s="1"/>
  <c r="W79" i="1"/>
  <c r="S79" i="1"/>
  <c r="AB79" i="1"/>
  <c r="CP91" i="1"/>
  <c r="O91" i="1" s="1"/>
  <c r="CR89" i="1"/>
  <c r="Q89" i="1" s="1"/>
  <c r="CP89" i="1" s="1"/>
  <c r="O89" i="1" s="1"/>
  <c r="AB89" i="1"/>
  <c r="BY105" i="1"/>
  <c r="CY83" i="1"/>
  <c r="X83" i="1" s="1"/>
  <c r="CZ83" i="1"/>
  <c r="Y83" i="1" s="1"/>
  <c r="P103" i="1"/>
  <c r="GX99" i="1"/>
  <c r="T99" i="1"/>
  <c r="CY98" i="1"/>
  <c r="X98" i="1" s="1"/>
  <c r="CY92" i="1"/>
  <c r="X92" i="1" s="1"/>
  <c r="CZ92" i="1"/>
  <c r="Y92" i="1" s="1"/>
  <c r="BX72" i="1"/>
  <c r="AO105" i="1"/>
  <c r="T103" i="1"/>
  <c r="W103" i="1"/>
  <c r="S103" i="1"/>
  <c r="P100" i="1"/>
  <c r="U99" i="1"/>
  <c r="CZ98" i="1"/>
  <c r="Y98" i="1" s="1"/>
  <c r="AB97" i="1"/>
  <c r="CQ95" i="1"/>
  <c r="P95" i="1" s="1"/>
  <c r="CP95" i="1" s="1"/>
  <c r="O95" i="1" s="1"/>
  <c r="AB95" i="1"/>
  <c r="CY91" i="1"/>
  <c r="X91" i="1" s="1"/>
  <c r="AB91" i="1"/>
  <c r="CY89" i="1"/>
  <c r="X89" i="1" s="1"/>
  <c r="CS88" i="1"/>
  <c r="R88" i="1" s="1"/>
  <c r="CZ88" i="1" s="1"/>
  <c r="Y88" i="1" s="1"/>
  <c r="AD88" i="1"/>
  <c r="AB87" i="1"/>
  <c r="CT87" i="1"/>
  <c r="U80" i="1"/>
  <c r="CZ76" i="1"/>
  <c r="Y76" i="1" s="1"/>
  <c r="CY76" i="1"/>
  <c r="X76" i="1" s="1"/>
  <c r="BZ105" i="1"/>
  <c r="CQ75" i="1"/>
  <c r="P75" i="1" s="1"/>
  <c r="AB75" i="1"/>
  <c r="Q87" i="1"/>
  <c r="I87" i="1"/>
  <c r="U87" i="1" s="1"/>
  <c r="I84" i="1"/>
  <c r="V84" i="1" s="1"/>
  <c r="P80" i="1"/>
  <c r="GX79" i="1"/>
  <c r="U78" i="1"/>
  <c r="T78" i="1"/>
  <c r="CY74" i="1"/>
  <c r="X74" i="1" s="1"/>
  <c r="CZ74" i="1"/>
  <c r="Y74" i="1" s="1"/>
  <c r="AB74" i="1"/>
  <c r="CK72" i="1"/>
  <c r="BC105" i="1"/>
  <c r="CX86" i="3"/>
  <c r="CX90" i="3"/>
  <c r="CX84" i="3"/>
  <c r="CX88" i="3"/>
  <c r="CX92" i="3"/>
  <c r="CX91" i="3"/>
  <c r="CX83" i="3"/>
  <c r="CX85" i="3"/>
  <c r="CX87" i="3"/>
  <c r="CX89" i="3"/>
  <c r="CX74" i="3"/>
  <c r="CX78" i="3"/>
  <c r="CX72" i="3"/>
  <c r="CX76" i="3"/>
  <c r="CX73" i="3"/>
  <c r="CX75" i="3"/>
  <c r="CX77" i="3"/>
  <c r="CQ86" i="1"/>
  <c r="P84" i="1"/>
  <c r="GX83" i="1"/>
  <c r="CQ82" i="1"/>
  <c r="P82" i="1" s="1"/>
  <c r="CP82" i="1" s="1"/>
  <c r="O82" i="1" s="1"/>
  <c r="Q82" i="1"/>
  <c r="T80" i="1"/>
  <c r="U79" i="1"/>
  <c r="Q79" i="1"/>
  <c r="CY38" i="1"/>
  <c r="X38" i="1" s="1"/>
  <c r="CZ38" i="1"/>
  <c r="Y38" i="1" s="1"/>
  <c r="CZ36" i="1"/>
  <c r="Y36" i="1" s="1"/>
  <c r="CY36" i="1"/>
  <c r="X36" i="1" s="1"/>
  <c r="W85" i="1"/>
  <c r="T84" i="1"/>
  <c r="W80" i="1"/>
  <c r="S80" i="1"/>
  <c r="T79" i="1"/>
  <c r="P79" i="1"/>
  <c r="CP79" i="1" s="1"/>
  <c r="O79" i="1" s="1"/>
  <c r="CX54" i="3"/>
  <c r="CX58" i="3"/>
  <c r="CX62" i="3"/>
  <c r="CX66" i="3"/>
  <c r="CX70" i="3"/>
  <c r="CX52" i="3"/>
  <c r="CX56" i="3"/>
  <c r="CX60" i="3"/>
  <c r="CX64" i="3"/>
  <c r="CX68" i="3"/>
  <c r="CX51" i="3"/>
  <c r="CX53" i="3"/>
  <c r="CX67" i="3"/>
  <c r="CX69" i="3"/>
  <c r="CX55" i="3"/>
  <c r="CX57" i="3"/>
  <c r="CX71" i="3"/>
  <c r="CX59" i="3"/>
  <c r="CX61" i="3"/>
  <c r="CX63" i="3"/>
  <c r="CX65" i="3"/>
  <c r="P78" i="1"/>
  <c r="I81" i="1"/>
  <c r="I85" i="1"/>
  <c r="T85" i="1" s="1"/>
  <c r="I82" i="1"/>
  <c r="S82" i="1" s="1"/>
  <c r="I86" i="1"/>
  <c r="S86" i="1" s="1"/>
  <c r="CZ77" i="1"/>
  <c r="Y77" i="1" s="1"/>
  <c r="CY77" i="1"/>
  <c r="X77" i="1" s="1"/>
  <c r="CY75" i="1"/>
  <c r="X75" i="1" s="1"/>
  <c r="CZ75" i="1"/>
  <c r="Y75" i="1" s="1"/>
  <c r="CJ30" i="1"/>
  <c r="BA40" i="1"/>
  <c r="BZ30" i="1"/>
  <c r="AQ40" i="1"/>
  <c r="BY30" i="1"/>
  <c r="AP40" i="1"/>
  <c r="CI40" i="1"/>
  <c r="CQ77" i="1"/>
  <c r="P77" i="1" s="1"/>
  <c r="CP77" i="1" s="1"/>
  <c r="O77" i="1" s="1"/>
  <c r="U77" i="1"/>
  <c r="Q77" i="1"/>
  <c r="CR76" i="1"/>
  <c r="Q76" i="1" s="1"/>
  <c r="CP76" i="1" s="1"/>
  <c r="O76" i="1" s="1"/>
  <c r="AB76" i="1"/>
  <c r="U74" i="1"/>
  <c r="Q74" i="1"/>
  <c r="BX30" i="1"/>
  <c r="CG40" i="1"/>
  <c r="AO40" i="1"/>
  <c r="Q38" i="1"/>
  <c r="CQ36" i="1"/>
  <c r="P36" i="1" s="1"/>
  <c r="AB36" i="1"/>
  <c r="W78" i="1"/>
  <c r="S78" i="1"/>
  <c r="CP74" i="1"/>
  <c r="O74" i="1" s="1"/>
  <c r="CX31" i="3"/>
  <c r="CX35" i="3"/>
  <c r="CX34" i="3"/>
  <c r="CX32" i="3"/>
  <c r="CX33" i="3"/>
  <c r="CD30" i="1"/>
  <c r="AU40" i="1"/>
  <c r="CQ38" i="1"/>
  <c r="P38" i="1" s="1"/>
  <c r="CP38" i="1" s="1"/>
  <c r="O38" i="1" s="1"/>
  <c r="AB38" i="1"/>
  <c r="CX39" i="3"/>
  <c r="CX38" i="3"/>
  <c r="CX36" i="3"/>
  <c r="CX37" i="3"/>
  <c r="CP33" i="1"/>
  <c r="O33" i="1" s="1"/>
  <c r="CX43" i="3"/>
  <c r="CX42" i="3"/>
  <c r="CX46" i="3"/>
  <c r="CX50" i="3"/>
  <c r="CX40" i="3"/>
  <c r="CX44" i="3"/>
  <c r="CX48" i="3"/>
  <c r="CX45" i="3"/>
  <c r="CX41" i="3"/>
  <c r="CX47" i="3"/>
  <c r="CX49" i="3"/>
  <c r="BC40" i="1"/>
  <c r="CT37" i="1"/>
  <c r="S37" i="1" s="1"/>
  <c r="CY34" i="1"/>
  <c r="X34" i="1" s="1"/>
  <c r="CZ34" i="1"/>
  <c r="Y34" i="1" s="1"/>
  <c r="CY32" i="1"/>
  <c r="X32" i="1" s="1"/>
  <c r="CZ32" i="1"/>
  <c r="Y32" i="1" s="1"/>
  <c r="CP32" i="1"/>
  <c r="O32" i="1" s="1"/>
  <c r="BB40" i="1"/>
  <c r="CY35" i="1"/>
  <c r="X35" i="1" s="1"/>
  <c r="CZ35" i="1"/>
  <c r="Y35" i="1" s="1"/>
  <c r="CP35" i="1"/>
  <c r="O35" i="1" s="1"/>
  <c r="CR34" i="1"/>
  <c r="Q34" i="1" s="1"/>
  <c r="CP34" i="1" s="1"/>
  <c r="O34" i="1" s="1"/>
  <c r="AB34" i="1"/>
  <c r="CZ33" i="1"/>
  <c r="Y33" i="1" s="1"/>
  <c r="CY33" i="1"/>
  <c r="X33" i="1" s="1"/>
  <c r="AB35" i="1"/>
  <c r="CX19" i="3"/>
  <c r="CX23" i="3"/>
  <c r="CX18" i="3"/>
  <c r="CX22" i="3"/>
  <c r="CX26" i="3"/>
  <c r="CX20" i="3"/>
  <c r="CX24" i="3"/>
  <c r="AB32" i="1"/>
  <c r="CX3" i="3"/>
  <c r="CX7" i="3"/>
  <c r="CX2" i="3"/>
  <c r="CX6" i="3"/>
  <c r="CX4" i="3"/>
  <c r="CX8" i="3"/>
  <c r="CX1" i="3"/>
  <c r="CX27" i="3"/>
  <c r="CX30" i="3"/>
  <c r="CX28" i="3"/>
  <c r="CX11" i="3"/>
  <c r="CX10" i="3"/>
  <c r="CX12" i="3"/>
  <c r="CX17" i="3"/>
  <c r="CX5" i="3"/>
  <c r="CX21" i="3"/>
  <c r="CX9" i="3"/>
  <c r="GN89" i="1" l="1"/>
  <c r="GM89" i="1"/>
  <c r="GM34" i="1"/>
  <c r="GN34" i="1"/>
  <c r="CY86" i="1"/>
  <c r="X86" i="1" s="1"/>
  <c r="GN76" i="1"/>
  <c r="GM76" i="1"/>
  <c r="CG30" i="1"/>
  <c r="AX40" i="1"/>
  <c r="GN77" i="1"/>
  <c r="GM77" i="1"/>
  <c r="AQ30" i="1"/>
  <c r="F50" i="1"/>
  <c r="AQ135" i="1"/>
  <c r="T81" i="1"/>
  <c r="Q81" i="1"/>
  <c r="S85" i="1"/>
  <c r="V86" i="1"/>
  <c r="BC72" i="1"/>
  <c r="F121" i="1"/>
  <c r="CP80" i="1"/>
  <c r="O80" i="1" s="1"/>
  <c r="V82" i="1"/>
  <c r="BZ72" i="1"/>
  <c r="AQ105" i="1"/>
  <c r="U81" i="1"/>
  <c r="AH105" i="1" s="1"/>
  <c r="GM95" i="1"/>
  <c r="GN95" i="1"/>
  <c r="AO72" i="1"/>
  <c r="F109" i="1"/>
  <c r="T82" i="1"/>
  <c r="AG105" i="1" s="1"/>
  <c r="W86" i="1"/>
  <c r="CY79" i="1"/>
  <c r="X79" i="1" s="1"/>
  <c r="GN79" i="1" s="1"/>
  <c r="CZ79" i="1"/>
  <c r="Y79" i="1" s="1"/>
  <c r="W82" i="1"/>
  <c r="AJ105" i="1" s="1"/>
  <c r="GX87" i="1"/>
  <c r="GM98" i="1"/>
  <c r="GO98" i="1"/>
  <c r="AE30" i="1"/>
  <c r="R40" i="1"/>
  <c r="AB94" i="1"/>
  <c r="CR94" i="1"/>
  <c r="Q94" i="1" s="1"/>
  <c r="CP94" i="1" s="1"/>
  <c r="O94" i="1" s="1"/>
  <c r="AB101" i="1"/>
  <c r="CR101" i="1"/>
  <c r="Q101" i="1" s="1"/>
  <c r="CZ101" i="1"/>
  <c r="Y101" i="1" s="1"/>
  <c r="CY101" i="1"/>
  <c r="X101" i="1" s="1"/>
  <c r="T86" i="1"/>
  <c r="T101" i="1"/>
  <c r="P101" i="1"/>
  <c r="CP101" i="1" s="1"/>
  <c r="O101" i="1" s="1"/>
  <c r="GX101" i="1"/>
  <c r="U101" i="1"/>
  <c r="R87" i="1"/>
  <c r="GM90" i="1"/>
  <c r="GN90" i="1"/>
  <c r="GN33" i="1"/>
  <c r="GM33" i="1"/>
  <c r="GM38" i="1"/>
  <c r="HD38" i="1" s="1"/>
  <c r="GN38" i="1"/>
  <c r="GM74" i="1"/>
  <c r="GN74" i="1"/>
  <c r="AC40" i="1"/>
  <c r="CP36" i="1"/>
  <c r="O36" i="1" s="1"/>
  <c r="CI30" i="1"/>
  <c r="AZ40" i="1"/>
  <c r="CY80" i="1"/>
  <c r="X80" i="1" s="1"/>
  <c r="CZ80" i="1"/>
  <c r="Y80" i="1" s="1"/>
  <c r="CP84" i="1"/>
  <c r="O84" i="1" s="1"/>
  <c r="Q86" i="1"/>
  <c r="GX86" i="1"/>
  <c r="R81" i="1"/>
  <c r="R84" i="1"/>
  <c r="U84" i="1"/>
  <c r="GX84" i="1"/>
  <c r="Q84" i="1"/>
  <c r="P85" i="1"/>
  <c r="V87" i="1"/>
  <c r="CY103" i="1"/>
  <c r="X103" i="1" s="1"/>
  <c r="CZ103" i="1"/>
  <c r="Y103" i="1" s="1"/>
  <c r="CG105" i="1"/>
  <c r="CP103" i="1"/>
  <c r="O103" i="1" s="1"/>
  <c r="T87" i="1"/>
  <c r="GX85" i="1"/>
  <c r="CY93" i="1"/>
  <c r="X93" i="1" s="1"/>
  <c r="CZ93" i="1"/>
  <c r="Y93" i="1" s="1"/>
  <c r="GM99" i="1"/>
  <c r="GO99" i="1"/>
  <c r="AD40" i="1"/>
  <c r="AJ30" i="1"/>
  <c r="W40" i="1"/>
  <c r="CZ100" i="1"/>
  <c r="Y100" i="1" s="1"/>
  <c r="AB78" i="1"/>
  <c r="CR78" i="1"/>
  <c r="Q78" i="1" s="1"/>
  <c r="CP78" i="1" s="1"/>
  <c r="O78" i="1" s="1"/>
  <c r="GX82" i="1"/>
  <c r="GM97" i="1"/>
  <c r="GN97" i="1"/>
  <c r="CP93" i="1"/>
  <c r="O93" i="1" s="1"/>
  <c r="CY37" i="1"/>
  <c r="X37" i="1" s="1"/>
  <c r="AK40" i="1" s="1"/>
  <c r="CZ37" i="1"/>
  <c r="Y37" i="1" s="1"/>
  <c r="AL40" i="1" s="1"/>
  <c r="BC30" i="1"/>
  <c r="F56" i="1"/>
  <c r="BC135" i="1"/>
  <c r="BB30" i="1"/>
  <c r="F53" i="1"/>
  <c r="BB135" i="1"/>
  <c r="AU30" i="1"/>
  <c r="F59" i="1"/>
  <c r="CZ78" i="1"/>
  <c r="Y78" i="1" s="1"/>
  <c r="CY78" i="1"/>
  <c r="X78" i="1" s="1"/>
  <c r="AP30" i="1"/>
  <c r="F49" i="1"/>
  <c r="BA30" i="1"/>
  <c r="F60" i="1"/>
  <c r="AF40" i="1"/>
  <c r="U82" i="1"/>
  <c r="R85" i="1"/>
  <c r="U86" i="1"/>
  <c r="P87" i="1"/>
  <c r="V81" i="1"/>
  <c r="AI105" i="1" s="1"/>
  <c r="R86" i="1"/>
  <c r="CZ86" i="1" s="1"/>
  <c r="Y86" i="1" s="1"/>
  <c r="AC105" i="1"/>
  <c r="CP75" i="1"/>
  <c r="O75" i="1" s="1"/>
  <c r="S81" i="1"/>
  <c r="U85" i="1"/>
  <c r="AB88" i="1"/>
  <c r="CR88" i="1"/>
  <c r="Q88" i="1" s="1"/>
  <c r="CP88" i="1" s="1"/>
  <c r="O88" i="1" s="1"/>
  <c r="P81" i="1"/>
  <c r="AP105" i="1"/>
  <c r="AP135" i="1" s="1"/>
  <c r="BY72" i="1"/>
  <c r="CI105" i="1"/>
  <c r="GN91" i="1"/>
  <c r="GM91" i="1"/>
  <c r="S84" i="1"/>
  <c r="U30" i="1"/>
  <c r="F62" i="1"/>
  <c r="T30" i="1"/>
  <c r="F61" i="1"/>
  <c r="W87" i="1"/>
  <c r="R100" i="1"/>
  <c r="CY100" i="1" s="1"/>
  <c r="X100" i="1" s="1"/>
  <c r="U100" i="1"/>
  <c r="GX100" i="1"/>
  <c r="Q100" i="1"/>
  <c r="CP100" i="1" s="1"/>
  <c r="O100" i="1" s="1"/>
  <c r="GM92" i="1"/>
  <c r="GN92" i="1"/>
  <c r="GN102" i="1"/>
  <c r="GM35" i="1"/>
  <c r="GO35" i="1"/>
  <c r="GM32" i="1"/>
  <c r="GO32" i="1"/>
  <c r="CC40" i="1" s="1"/>
  <c r="AB40" i="1"/>
  <c r="CP37" i="1"/>
  <c r="O37" i="1" s="1"/>
  <c r="AO30" i="1"/>
  <c r="F44" i="1"/>
  <c r="AO135" i="1"/>
  <c r="GM79" i="1"/>
  <c r="V85" i="1"/>
  <c r="P86" i="1"/>
  <c r="CP86" i="1" s="1"/>
  <c r="O86" i="1" s="1"/>
  <c r="R82" i="1"/>
  <c r="AE105" i="1" s="1"/>
  <c r="W81" i="1"/>
  <c r="S87" i="1"/>
  <c r="AF105" i="1" s="1"/>
  <c r="GX81" i="1"/>
  <c r="CJ105" i="1" s="1"/>
  <c r="Q85" i="1"/>
  <c r="AD105" i="1" s="1"/>
  <c r="CY88" i="1"/>
  <c r="X88" i="1" s="1"/>
  <c r="AB80" i="1"/>
  <c r="CR80" i="1"/>
  <c r="Q80" i="1" s="1"/>
  <c r="W84" i="1"/>
  <c r="V30" i="1"/>
  <c r="F63" i="1"/>
  <c r="CZ94" i="1"/>
  <c r="Y94" i="1" s="1"/>
  <c r="GM83" i="1"/>
  <c r="GN83" i="1"/>
  <c r="CD72" i="1"/>
  <c r="AU105" i="1"/>
  <c r="AE72" i="1" l="1"/>
  <c r="R105" i="1"/>
  <c r="GM100" i="1"/>
  <c r="GN100" i="1"/>
  <c r="AK30" i="1"/>
  <c r="X40" i="1"/>
  <c r="AD72" i="1"/>
  <c r="Q105" i="1"/>
  <c r="CJ72" i="1"/>
  <c r="BA105" i="1"/>
  <c r="GN78" i="1"/>
  <c r="GM78" i="1"/>
  <c r="AF72" i="1"/>
  <c r="S105" i="1"/>
  <c r="AP26" i="1"/>
  <c r="F144" i="1"/>
  <c r="AP168" i="1"/>
  <c r="AJ72" i="1"/>
  <c r="W105" i="1"/>
  <c r="AG72" i="1"/>
  <c r="T105" i="1"/>
  <c r="AI72" i="1"/>
  <c r="V105" i="1"/>
  <c r="AL30" i="1"/>
  <c r="Y40" i="1"/>
  <c r="AH72" i="1"/>
  <c r="U105" i="1"/>
  <c r="AO26" i="1"/>
  <c r="AO168" i="1"/>
  <c r="F139" i="1"/>
  <c r="AC72" i="1"/>
  <c r="CH105" i="1"/>
  <c r="CF105" i="1"/>
  <c r="P105" i="1"/>
  <c r="CE105" i="1"/>
  <c r="CY82" i="1"/>
  <c r="X82" i="1" s="1"/>
  <c r="AD30" i="1"/>
  <c r="Q40" i="1"/>
  <c r="CP85" i="1"/>
  <c r="O85" i="1" s="1"/>
  <c r="GN86" i="1"/>
  <c r="GM86" i="1"/>
  <c r="CC30" i="1"/>
  <c r="AT40" i="1"/>
  <c r="CP81" i="1"/>
  <c r="O81" i="1" s="1"/>
  <c r="CY81" i="1"/>
  <c r="X81" i="1" s="1"/>
  <c r="AK105" i="1" s="1"/>
  <c r="CZ81" i="1"/>
  <c r="Y81" i="1" s="1"/>
  <c r="CZ82" i="1"/>
  <c r="Y82" i="1" s="1"/>
  <c r="BC26" i="1"/>
  <c r="BC168" i="1"/>
  <c r="F151" i="1"/>
  <c r="GO101" i="1"/>
  <c r="GM101" i="1"/>
  <c r="GM94" i="1"/>
  <c r="GN94" i="1"/>
  <c r="AU72" i="1"/>
  <c r="F124" i="1"/>
  <c r="GO88" i="1"/>
  <c r="GM88" i="1"/>
  <c r="BB26" i="1"/>
  <c r="F148" i="1"/>
  <c r="BB168" i="1"/>
  <c r="W30" i="1"/>
  <c r="F64" i="1"/>
  <c r="W135" i="1"/>
  <c r="CA40" i="1"/>
  <c r="CI72" i="1"/>
  <c r="AZ105" i="1"/>
  <c r="GM93" i="1"/>
  <c r="GN93" i="1"/>
  <c r="GM36" i="1"/>
  <c r="GN36" i="1"/>
  <c r="CB40" i="1" s="1"/>
  <c r="GM80" i="1"/>
  <c r="GN80" i="1"/>
  <c r="AQ26" i="1"/>
  <c r="F145" i="1"/>
  <c r="AQ168" i="1"/>
  <c r="GM37" i="1"/>
  <c r="HD37" i="1" s="1"/>
  <c r="CM40" i="1" s="1"/>
  <c r="GN37" i="1"/>
  <c r="CY84" i="1"/>
  <c r="X84" i="1" s="1"/>
  <c r="GM84" i="1" s="1"/>
  <c r="CZ84" i="1"/>
  <c r="Y84" i="1" s="1"/>
  <c r="GN84" i="1" s="1"/>
  <c r="GM75" i="1"/>
  <c r="GN75" i="1"/>
  <c r="CP87" i="1"/>
  <c r="O87" i="1" s="1"/>
  <c r="AF30" i="1"/>
  <c r="S40" i="1"/>
  <c r="AU135" i="1"/>
  <c r="GM103" i="1"/>
  <c r="GO103" i="1"/>
  <c r="AC30" i="1"/>
  <c r="CH40" i="1"/>
  <c r="P40" i="1"/>
  <c r="CE40" i="1"/>
  <c r="CF40" i="1"/>
  <c r="R30" i="1"/>
  <c r="F54" i="1"/>
  <c r="R135" i="1"/>
  <c r="AQ72" i="1"/>
  <c r="F115" i="1"/>
  <c r="CY85" i="1"/>
  <c r="X85" i="1" s="1"/>
  <c r="CZ85" i="1"/>
  <c r="Y85" i="1" s="1"/>
  <c r="AX30" i="1"/>
  <c r="F47" i="1"/>
  <c r="CY87" i="1"/>
  <c r="X87" i="1" s="1"/>
  <c r="CZ87" i="1"/>
  <c r="Y87" i="1" s="1"/>
  <c r="AB30" i="1"/>
  <c r="O40" i="1"/>
  <c r="AP72" i="1"/>
  <c r="F114" i="1"/>
  <c r="CG72" i="1"/>
  <c r="AX105" i="1"/>
  <c r="AZ30" i="1"/>
  <c r="F51" i="1"/>
  <c r="AZ135" i="1"/>
  <c r="CB30" i="1" l="1"/>
  <c r="AS40" i="1"/>
  <c r="AK72" i="1"/>
  <c r="X105" i="1"/>
  <c r="AQ22" i="1"/>
  <c r="AQ201" i="1"/>
  <c r="F178" i="1"/>
  <c r="AZ26" i="1"/>
  <c r="F146" i="1"/>
  <c r="AZ168" i="1"/>
  <c r="CH30" i="1"/>
  <c r="AY40" i="1"/>
  <c r="AU26" i="1"/>
  <c r="AU168" i="1"/>
  <c r="F154" i="1"/>
  <c r="AZ72" i="1"/>
  <c r="F116" i="1"/>
  <c r="W26" i="1"/>
  <c r="W168" i="1"/>
  <c r="F159" i="1"/>
  <c r="BC22" i="1"/>
  <c r="F184" i="1"/>
  <c r="BC201" i="1"/>
  <c r="GO85" i="1"/>
  <c r="CC105" i="1" s="1"/>
  <c r="GM85" i="1"/>
  <c r="CE72" i="1"/>
  <c r="AV105" i="1"/>
  <c r="U72" i="1"/>
  <c r="F127" i="1"/>
  <c r="U135" i="1"/>
  <c r="V72" i="1"/>
  <c r="F128" i="1"/>
  <c r="V135" i="1"/>
  <c r="W72" i="1"/>
  <c r="F129" i="1"/>
  <c r="CF30" i="1"/>
  <c r="AW40" i="1"/>
  <c r="S30" i="1"/>
  <c r="F55" i="1"/>
  <c r="S135" i="1"/>
  <c r="CM30" i="1"/>
  <c r="BD40" i="1"/>
  <c r="GM81" i="1"/>
  <c r="CA105" i="1" s="1"/>
  <c r="GN81" i="1"/>
  <c r="CB105" i="1" s="1"/>
  <c r="Q30" i="1"/>
  <c r="F52" i="1"/>
  <c r="Q135" i="1"/>
  <c r="P72" i="1"/>
  <c r="F108" i="1"/>
  <c r="S72" i="1"/>
  <c r="F120" i="1"/>
  <c r="Q72" i="1"/>
  <c r="F117" i="1"/>
  <c r="R26" i="1"/>
  <c r="F149" i="1"/>
  <c r="R168" i="1"/>
  <c r="CE30" i="1"/>
  <c r="AV40" i="1"/>
  <c r="CA30" i="1"/>
  <c r="AR40" i="1"/>
  <c r="AT30" i="1"/>
  <c r="F58" i="1"/>
  <c r="CF72" i="1"/>
  <c r="AW105" i="1"/>
  <c r="AO22" i="1"/>
  <c r="F172" i="1"/>
  <c r="AO201" i="1"/>
  <c r="Y30" i="1"/>
  <c r="F67" i="1"/>
  <c r="T72" i="1"/>
  <c r="F126" i="1"/>
  <c r="T135" i="1"/>
  <c r="AP22" i="1"/>
  <c r="F177" i="1"/>
  <c r="G16" i="2" s="1"/>
  <c r="G18" i="2" s="1"/>
  <c r="AP201" i="1"/>
  <c r="AX72" i="1"/>
  <c r="F112" i="1"/>
  <c r="O30" i="1"/>
  <c r="F42" i="1"/>
  <c r="AX135" i="1"/>
  <c r="P30" i="1"/>
  <c r="F43" i="1"/>
  <c r="P135" i="1"/>
  <c r="GM87" i="1"/>
  <c r="GN87" i="1"/>
  <c r="BB22" i="1"/>
  <c r="F181" i="1"/>
  <c r="BB201" i="1"/>
  <c r="AL105" i="1"/>
  <c r="GM82" i="1"/>
  <c r="GN82" i="1"/>
  <c r="CH72" i="1"/>
  <c r="AY105" i="1"/>
  <c r="AB105" i="1"/>
  <c r="BA72" i="1"/>
  <c r="F125" i="1"/>
  <c r="BA135" i="1"/>
  <c r="X30" i="1"/>
  <c r="F66" i="1"/>
  <c r="X135" i="1"/>
  <c r="R72" i="1"/>
  <c r="F119" i="1"/>
  <c r="CB72" i="1" l="1"/>
  <c r="AS105" i="1"/>
  <c r="CA72" i="1"/>
  <c r="AR105" i="1"/>
  <c r="BA26" i="1"/>
  <c r="BA168" i="1"/>
  <c r="F155" i="1"/>
  <c r="X26" i="1"/>
  <c r="F161" i="1"/>
  <c r="X168" i="1"/>
  <c r="P26" i="1"/>
  <c r="P168" i="1"/>
  <c r="F138" i="1"/>
  <c r="T26" i="1"/>
  <c r="F156" i="1"/>
  <c r="T168" i="1"/>
  <c r="AV30" i="1"/>
  <c r="F45" i="1"/>
  <c r="AV135" i="1"/>
  <c r="BD30" i="1"/>
  <c r="F65" i="1"/>
  <c r="BD135" i="1"/>
  <c r="U26" i="1"/>
  <c r="F157" i="1"/>
  <c r="U168" i="1"/>
  <c r="AU22" i="1"/>
  <c r="F187" i="1"/>
  <c r="AU201" i="1"/>
  <c r="AZ22" i="1"/>
  <c r="F179" i="1"/>
  <c r="AZ201" i="1"/>
  <c r="AQ18" i="1"/>
  <c r="F211" i="1"/>
  <c r="AB72" i="1"/>
  <c r="O105" i="1"/>
  <c r="AP18" i="1"/>
  <c r="F210" i="1"/>
  <c r="AW72" i="1"/>
  <c r="F111" i="1"/>
  <c r="AW30" i="1"/>
  <c r="F46" i="1"/>
  <c r="AW135" i="1"/>
  <c r="V26" i="1"/>
  <c r="F158" i="1"/>
  <c r="V168" i="1"/>
  <c r="AS30" i="1"/>
  <c r="F57" i="1"/>
  <c r="AS135" i="1"/>
  <c r="AL72" i="1"/>
  <c r="Y105" i="1"/>
  <c r="AO18" i="1"/>
  <c r="F205" i="1"/>
  <c r="AR30" i="1"/>
  <c r="F68" i="1"/>
  <c r="AR135" i="1"/>
  <c r="R22" i="1"/>
  <c r="R201" i="1"/>
  <c r="F182" i="1"/>
  <c r="S26" i="1"/>
  <c r="S168" i="1"/>
  <c r="F150" i="1"/>
  <c r="CC72" i="1"/>
  <c r="AT105" i="1"/>
  <c r="AY30" i="1"/>
  <c r="F48" i="1"/>
  <c r="AY135" i="1"/>
  <c r="X72" i="1"/>
  <c r="F131" i="1"/>
  <c r="AY72" i="1"/>
  <c r="F113" i="1"/>
  <c r="BB18" i="1"/>
  <c r="F214" i="1"/>
  <c r="AX26" i="1"/>
  <c r="AX168" i="1"/>
  <c r="F142" i="1"/>
  <c r="Q26" i="1"/>
  <c r="Q168" i="1"/>
  <c r="F147" i="1"/>
  <c r="AV72" i="1"/>
  <c r="F110" i="1"/>
  <c r="BC18" i="1"/>
  <c r="F217" i="1"/>
  <c r="W22" i="1"/>
  <c r="F192" i="1"/>
  <c r="W201" i="1"/>
  <c r="Q22" i="1" l="1"/>
  <c r="Q201" i="1"/>
  <c r="F180" i="1"/>
  <c r="R18" i="1"/>
  <c r="F215" i="1"/>
  <c r="S22" i="1"/>
  <c r="F183" i="1"/>
  <c r="J16" i="2" s="1"/>
  <c r="J18" i="2" s="1"/>
  <c r="S201" i="1"/>
  <c r="AS26" i="1"/>
  <c r="F152" i="1"/>
  <c r="AS168" i="1"/>
  <c r="AU18" i="1"/>
  <c r="F220" i="1"/>
  <c r="T22" i="1"/>
  <c r="F189" i="1"/>
  <c r="T201" i="1"/>
  <c r="P22" i="1"/>
  <c r="F171" i="1"/>
  <c r="P201" i="1"/>
  <c r="AR72" i="1"/>
  <c r="F133" i="1"/>
  <c r="AT72" i="1"/>
  <c r="F123" i="1"/>
  <c r="AT135" i="1"/>
  <c r="O72" i="1"/>
  <c r="F107" i="1"/>
  <c r="O135" i="1"/>
  <c r="AZ18" i="1"/>
  <c r="F212" i="1"/>
  <c r="AV26" i="1"/>
  <c r="F140" i="1"/>
  <c r="AV168" i="1"/>
  <c r="AR26" i="1"/>
  <c r="AR168" i="1"/>
  <c r="F163" i="1"/>
  <c r="F164" i="1" s="1"/>
  <c r="AX22" i="1"/>
  <c r="F175" i="1"/>
  <c r="AX201" i="1"/>
  <c r="AY26" i="1"/>
  <c r="AY168" i="1"/>
  <c r="F143" i="1"/>
  <c r="Y72" i="1"/>
  <c r="F132" i="1"/>
  <c r="Y135" i="1"/>
  <c r="AW26" i="1"/>
  <c r="F141" i="1"/>
  <c r="AW168" i="1"/>
  <c r="BD26" i="1"/>
  <c r="F160" i="1"/>
  <c r="BD168" i="1"/>
  <c r="X22" i="1"/>
  <c r="X201" i="1"/>
  <c r="F194" i="1"/>
  <c r="BA22" i="1"/>
  <c r="F188" i="1"/>
  <c r="H16" i="2" s="1"/>
  <c r="H18" i="2" s="1"/>
  <c r="BA201" i="1"/>
  <c r="AS72" i="1"/>
  <c r="F122" i="1"/>
  <c r="W18" i="1"/>
  <c r="F225" i="1"/>
  <c r="V22" i="1"/>
  <c r="F191" i="1"/>
  <c r="V201" i="1"/>
  <c r="U22" i="1"/>
  <c r="U201" i="1"/>
  <c r="F190" i="1"/>
  <c r="BA18" i="1" l="1"/>
  <c r="F221" i="1"/>
  <c r="X18" i="1"/>
  <c r="F227" i="1"/>
  <c r="AY22" i="1"/>
  <c r="F176" i="1"/>
  <c r="AY201" i="1"/>
  <c r="V18" i="1"/>
  <c r="F224" i="1"/>
  <c r="AW22" i="1"/>
  <c r="AW201" i="1"/>
  <c r="F174" i="1"/>
  <c r="F165" i="1"/>
  <c r="F166" i="1"/>
  <c r="AT26" i="1"/>
  <c r="AT168" i="1"/>
  <c r="F153" i="1"/>
  <c r="T18" i="1"/>
  <c r="F222" i="1"/>
  <c r="S18" i="1"/>
  <c r="F216" i="1"/>
  <c r="BD22" i="1"/>
  <c r="BD201" i="1"/>
  <c r="F193" i="1"/>
  <c r="AX18" i="1"/>
  <c r="F208" i="1"/>
  <c r="AS22" i="1"/>
  <c r="AS201" i="1"/>
  <c r="F185" i="1"/>
  <c r="E16" i="2" s="1"/>
  <c r="AR22" i="1"/>
  <c r="AR201" i="1"/>
  <c r="F196" i="1"/>
  <c r="F197" i="1" s="1"/>
  <c r="O26" i="1"/>
  <c r="O168" i="1"/>
  <c r="F137" i="1"/>
  <c r="P18" i="1"/>
  <c r="F204" i="1"/>
  <c r="U18" i="1"/>
  <c r="F223" i="1"/>
  <c r="Q18" i="1"/>
  <c r="F213" i="1"/>
  <c r="Y26" i="1"/>
  <c r="F162" i="1"/>
  <c r="Y168" i="1"/>
  <c r="AV22" i="1"/>
  <c r="AV201" i="1"/>
  <c r="F173" i="1"/>
  <c r="F199" i="1" l="1"/>
  <c r="F198" i="1"/>
  <c r="AS18" i="1"/>
  <c r="F218" i="1"/>
  <c r="AT22" i="1"/>
  <c r="AT201" i="1"/>
  <c r="F186" i="1"/>
  <c r="F16" i="2" s="1"/>
  <c r="F18" i="2" s="1"/>
  <c r="AR18" i="1"/>
  <c r="F229" i="1"/>
  <c r="BD18" i="1"/>
  <c r="F226" i="1"/>
  <c r="AW18" i="1"/>
  <c r="F207" i="1"/>
  <c r="AY18" i="1"/>
  <c r="F209" i="1"/>
  <c r="Y22" i="1"/>
  <c r="F195" i="1"/>
  <c r="Y201" i="1"/>
  <c r="AV18" i="1"/>
  <c r="F206" i="1"/>
  <c r="O22" i="1"/>
  <c r="O201" i="1"/>
  <c r="F170" i="1"/>
  <c r="E18" i="2"/>
  <c r="I16" i="2" l="1"/>
  <c r="I18" i="2" s="1"/>
  <c r="O18" i="1"/>
  <c r="F203" i="1"/>
  <c r="Y18" i="1"/>
  <c r="F228" i="1"/>
  <c r="AT18" i="1"/>
  <c r="F219" i="1"/>
</calcChain>
</file>

<file path=xl/sharedStrings.xml><?xml version="1.0" encoding="utf-8"?>
<sst xmlns="http://schemas.openxmlformats.org/spreadsheetml/2006/main" count="3990" uniqueCount="518">
  <si>
    <t>Smeta.RU  (495) 974-1589</t>
  </si>
  <si>
    <t>_PS_</t>
  </si>
  <si>
    <t>Smeta.RU</t>
  </si>
  <si>
    <t/>
  </si>
  <si>
    <t>ул. В. Гризодубовой, дом 3 Освещение</t>
  </si>
  <si>
    <t>Сметные нормы списания</t>
  </si>
  <si>
    <t>Коды ценников</t>
  </si>
  <si>
    <t>ТСНБ Смоленской области 2014</t>
  </si>
  <si>
    <t>ТР для Версии 11: Центральные регионы (с уч. п-ма 2536-ИП/12/ГС от 27.11.12, 01/57049-ЮЛ от 27.04.2018) от 27.04.2020 г</t>
  </si>
  <si>
    <t>ТСНБ-2001 Смоленской области (редакция 2014 г)</t>
  </si>
  <si>
    <t>Новая локальная смета</t>
  </si>
  <si>
    <t>*1,25</t>
  </si>
  <si>
    <t>*1,15</t>
  </si>
  <si>
    <t>Новый раздел</t>
  </si>
  <si>
    <t>2. Прокладка сети уличного освещения</t>
  </si>
  <si>
    <t>Новый подраздел</t>
  </si>
  <si>
    <t>Демонтажные работы</t>
  </si>
  <si>
    <t>1</t>
  </si>
  <si>
    <t>м08-02-363-2</t>
  </si>
  <si>
    <t>Демонтаж. Кронштейны специальные на опорах для светильников сварные металлические, количество рожков: 2</t>
  </si>
  <si>
    <t>1  ШТ.</t>
  </si>
  <si>
    <t>ТЕР Смоленской обл.,м08-02-363-2 Пр. Минстроя России от 13.03.2015 № 171/пр</t>
  </si>
  <si>
    <t>*0</t>
  </si>
  <si>
    <t>)*0,3</t>
  </si>
  <si>
    <t>Монтажные работы</t>
  </si>
  <si>
    <t>Электромонтажные работы ,  отдел 01-03 : ( на АЭС  НР = 110% ) - (работы по упр. авиа.- движением:  СП=55% (  {АВИА}=1; обычные работы : СП=65 - {AВИА}=0), при работе на АЭС СП= 68% )</t>
  </si>
  <si>
    <t>мФЕР-08</t>
  </si>
  <si>
    <t>2</t>
  </si>
  <si>
    <t>33-04-040-1</t>
  </si>
  <si>
    <t>Демонтаж: 3-х проводов ВЛ 0,38 кВ</t>
  </si>
  <si>
    <t>1 опора (3 провода)</t>
  </si>
  <si>
    <t>ТЕР Смоленской обл.,33-04-040-1 Пр. Минстроя России от 13.03.2015 № 171/пр</t>
  </si>
  <si>
    <t>Общестроительные работы</t>
  </si>
  <si>
    <t>Линии элекропередач</t>
  </si>
  <si>
    <t>ФЕР-33</t>
  </si>
  <si>
    <t>*0,85</t>
  </si>
  <si>
    <t>3</t>
  </si>
  <si>
    <t>33-04-040-2</t>
  </si>
  <si>
    <t>Демонтаж: одного дополнительного провода</t>
  </si>
  <si>
    <t>ТЕР Смоленской обл.,33-04-040-2 Пр. Минстроя России от 13.03.2015 № 171/пр</t>
  </si>
  <si>
    <t>4</t>
  </si>
  <si>
    <t>м08-02-369-3</t>
  </si>
  <si>
    <t>Демонтаж. Светильник, устанавливаемый вне зданий с лампами: ртутными</t>
  </si>
  <si>
    <t>ТЕР Смоленской обл.,м08-02-369-3 Пр. Минстроя России от 13.03.2015 № 171/пр</t>
  </si>
  <si>
    <t>*0,3</t>
  </si>
  <si>
    <t>5</t>
  </si>
  <si>
    <t>33-04-042-1</t>
  </si>
  <si>
    <t>Демонтаж опор ВЛ 0,38-10 кВ: без приставок одностоечных</t>
  </si>
  <si>
    <t>1 ОПОРА</t>
  </si>
  <si>
    <t>ТЕР Смоленской обл.,33-04-042-1 Пр. Минстроя России от 13.03.2015 № 171/пр</t>
  </si>
  <si>
    <t>6</t>
  </si>
  <si>
    <t>пг03-21-01-005</t>
  </si>
  <si>
    <t>Перевозка грузов автомобилями-самосвалами грузоподъемностью 10 т, работающих вне карьера, на расстояние: до 5 км I класс груза (стойка СВ11 - 1,13т)</t>
  </si>
  <si>
    <t>1 Т ГРУЗА</t>
  </si>
  <si>
    <t>ТЕР Смоленской обл.,пг03-21-01-005 Пр. Минстроя России от 13.03.2015 № 171/пр</t>
  </si>
  <si>
    <t>Перевозка грузов авто/транспортом</t>
  </si>
  <si>
    <t>Перевозка грузов. Автомобильные перевозки  ( 2003 г., ч.1;  ФССЦпр-2011-изм. № 4-6 , раздел 3; )</t>
  </si>
  <si>
    <t>ФССЦ а/п (2003/2011 изм. 4-6)</t>
  </si>
  <si>
    <t>7</t>
  </si>
  <si>
    <t>пг01-01-01-043</t>
  </si>
  <si>
    <t>Погрузочные работы при автомобильных перевозках: мусора строительного с погрузкой экскаваторами емкостью ковша до 0,5 м3</t>
  </si>
  <si>
    <t>ТЕР Смоленской обл.,пг01-01-01-043 Пр. Минстроя России от 13.03.2015 № 171/пр</t>
  </si>
  <si>
    <t>Погрузочно-разгрузочные работы</t>
  </si>
  <si>
    <t>Перевозка грузов , (ФССЦпр 2011-изм. № 4-6, раздел 1):  погрузочно-разгрузочные работы  (НР и СП в прям. затратах )</t>
  </si>
  <si>
    <t>ФССЦпр  пог. а/п (2011,изм. 4-6)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</si>
  <si>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</si>
  <si>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</si>
  <si>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</si>
  <si>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</si>
  <si>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</si>
  <si>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</si>
  <si>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</si>
  <si>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</si>
  <si>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</si>
  <si>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</si>
  <si>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</si>
  <si>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</si>
  <si>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</si>
  <si>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</si>
  <si>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</si>
  <si>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</si>
  <si>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</si>
  <si>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</si>
  <si>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</si>
  <si>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</si>
  <si>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</si>
  <si>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</si>
  <si>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</si>
  <si>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</si>
  <si>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</si>
  <si>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</si>
  <si>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</si>
  <si>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</si>
  <si>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</si>
  <si>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</si>
  <si>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</si>
  <si>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</si>
  <si>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</si>
  <si>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</si>
  <si>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</si>
  <si>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</si>
  <si>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</si>
  <si>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</si>
  <si>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</si>
  <si>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</si>
  <si>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</si>
  <si>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</si>
  <si>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</si>
  <si>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</si>
  <si>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</si>
  <si>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</si>
  <si>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</si>
  <si>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</si>
  <si>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</si>
  <si>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</si>
  <si>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</si>
  <si>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</si>
  <si>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</si>
  <si>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</si>
  <si>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8</t>
  </si>
  <si>
    <t>33-04-016-2</t>
  </si>
  <si>
    <t>Развозка конструкций и материалов опор ВЛ 0,38-10 кВ по трассе: одностоечных железобетонных опор</t>
  </si>
  <si>
    <t>ТЕР Смоленской обл.,33-04-016-2 Пр. Минстроя России от 13.03.2015 № 171/пр</t>
  </si>
  <si>
    <t>9</t>
  </si>
  <si>
    <t>33-04-016-5</t>
  </si>
  <si>
    <t>Развозка конструкций и материалов опор ВЛ 0,38-10 кВ по трассе: материалов оснастки одностоечных опор</t>
  </si>
  <si>
    <t>ТЕР Смоленской обл.,33-04-016-5 Пр. Минстроя России от 13.03.2015 № 171/пр</t>
  </si>
  <si>
    <t>10</t>
  </si>
  <si>
    <t>33-04-003-1</t>
  </si>
  <si>
    <t>Установка железобетонных опор ВЛ 0,38; 6-10 кВ с траверсами без приставок: одностоечных</t>
  </si>
  <si>
    <t>ТЕР Смоленской обл.,33-04-003-1 Пр. Минстроя России от 13.03.2015 № 171/пр</t>
  </si>
  <si>
    <t>10,1</t>
  </si>
  <si>
    <t>403-1947</t>
  </si>
  <si>
    <t>Стойка опоры СВ 110-5 /бетон В30 (М400), объем 0,45 м3, расход арматуры 77,08 кг/ (серия 3.407.1-143 вып. 7)</t>
  </si>
  <si>
    <t>шт.</t>
  </si>
  <si>
    <t>ТССЦ Смоленской обл.,403-1947 Пр. Минстроя России от 13.03.2015 № 171/пр</t>
  </si>
  <si>
    <t>11</t>
  </si>
  <si>
    <t>33-04-017-1</t>
  </si>
  <si>
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</si>
  <si>
    <t>1000 м</t>
  </si>
  <si>
    <t>ТЕР Смоленской обл.,33-04-017-1 Пр. Минстроя России от 13.03.2015 № 171/пр</t>
  </si>
  <si>
    <t>1000 М</t>
  </si>
  <si>
    <t>11,1</t>
  </si>
  <si>
    <t>Прайс-лист стр.2.</t>
  </si>
  <si>
    <t>Зажим ответвительный Р21</t>
  </si>
  <si>
    <t>ТССЦ Смоленской обл.,111-3161 Пр. Минстроя России от 13.03.2015 № 171/пр</t>
  </si>
  <si>
    <t>[343,97 / 1,2 /  8,21] +  2% Трансп</t>
  </si>
  <si>
    <t>0</t>
  </si>
  <si>
    <t>11,2</t>
  </si>
  <si>
    <t>Прайс-лист стр.3</t>
  </si>
  <si>
    <t>Зажим плашечный CD35</t>
  </si>
  <si>
    <t>[115,13 / 1,2 /  8,21] +  2% Трансп</t>
  </si>
  <si>
    <t>11,3</t>
  </si>
  <si>
    <t>Прайс-лист стр.4</t>
  </si>
  <si>
    <t>Зажим анкерный для проводов ввода(DN 126)</t>
  </si>
  <si>
    <t>[238,6 / 1,2 /  8,21] +  2% Трансп</t>
  </si>
  <si>
    <t>11,4</t>
  </si>
  <si>
    <t>Прайс-лист стр.5</t>
  </si>
  <si>
    <t>Зажим прокалывающий P 616 R</t>
  </si>
  <si>
    <t>[210,25 / 1,2 /  8,21] +  2% Трансп</t>
  </si>
  <si>
    <t>11,5</t>
  </si>
  <si>
    <t>111-3161</t>
  </si>
  <si>
    <t>Хомут стяжной (СИП) Е778</t>
  </si>
  <si>
    <t>Материалы строительные</t>
  </si>
  <si>
    <t>Материалы и конструкции ( строительные ) по ценникам и каталогом</t>
  </si>
  <si>
    <t>ФССЦст</t>
  </si>
  <si>
    <t>11,6</t>
  </si>
  <si>
    <t>111-0139</t>
  </si>
  <si>
    <t>Зажим ответвительный с прокалыванием изоляции (СИП) P 645</t>
  </si>
  <si>
    <t>ТССЦ Смоленской обл.,111-0139 Пр. Минстроя России от 13.03.2015 № 171/пр</t>
  </si>
  <si>
    <t>11,7</t>
  </si>
  <si>
    <t>509-1716</t>
  </si>
  <si>
    <t>Зажим соединительный плашечный ПС-2-1</t>
  </si>
  <si>
    <t>ТССЦ Смоленской обл.,509-1716 Пр. Минстроя России от 13.03.2015 № 171/пр</t>
  </si>
  <si>
    <t>Материалы монтажные</t>
  </si>
  <si>
    <t>Материалы и конструкции ( монтажные )  по ценникам и каталогам</t>
  </si>
  <si>
    <t>ФССЦм</t>
  </si>
  <si>
    <t>11,8</t>
  </si>
  <si>
    <t>502-0876</t>
  </si>
  <si>
    <t>Провода самонесущие изолированные для воздушных линий электропередачи с алюминиевыми жилами марки СИП-4 2х25-0,6/1,0</t>
  </si>
  <si>
    <t>ТССЦ Смоленской обл.,502-0876 Пр. Минстроя России от 13.03.2015 № 171/пр</t>
  </si>
  <si>
    <t>11,9</t>
  </si>
  <si>
    <t>111-0156</t>
  </si>
  <si>
    <t>Кронштейн анкерный (СИП), марка CA 1500</t>
  </si>
  <si>
    <t>ТССЦ Смоленской обл.,111-0156 Пр. Минстроя России от 13.03.2015 № 171/пр</t>
  </si>
  <si>
    <t>11,10</t>
  </si>
  <si>
    <t>502-9101</t>
  </si>
  <si>
    <t>Провода самонесущие изолированные</t>
  </si>
  <si>
    <t>ТССЦ Смоленской обл.,502-9101 Пр. Минстроя России от 13.03.2015 № 171/пр</t>
  </si>
  <si>
    <t>11,11</t>
  </si>
  <si>
    <t>111-3138</t>
  </si>
  <si>
    <t>Комплект для простого анкерного крепления ЕА1500-3 в составе: кронштейн CS10.3, зажим РА1500</t>
  </si>
  <si>
    <t>компл.</t>
  </si>
  <si>
    <t>ТССЦ Смоленской обл.,111-3138 Пр. Минстроя России от 13.03.2015 № 171/пр</t>
  </si>
  <si>
    <t>11,12</t>
  </si>
  <si>
    <t>111-3141</t>
  </si>
  <si>
    <t>Комплект промежуточной подвески (СИП) ES 1500E</t>
  </si>
  <si>
    <t>ТССЦ Смоленской обл.,111-3141 Пр. Минстроя России от 13.03.2015 № 171/пр</t>
  </si>
  <si>
    <t>12</t>
  </si>
  <si>
    <t>33-04-015-1</t>
  </si>
  <si>
    <t>Устройство заземления опор ВЛ и подстанций</t>
  </si>
  <si>
    <t>10 м шин заземления</t>
  </si>
  <si>
    <t>ТЕР Смоленской обл.,33-04-015-1 Пр. Минстроя России от 13.03.2015 № 171/пр</t>
  </si>
  <si>
    <t>12,1</t>
  </si>
  <si>
    <t>204-0004</t>
  </si>
  <si>
    <t>Горячекатаная арматурная сталь гладкая класса А-I, диаметром 12 мм</t>
  </si>
  <si>
    <t>т</t>
  </si>
  <si>
    <t>ТССЦ Смоленской обл.,204-0004 Пр. Минстроя России от 13.03.2015 № 171/пр</t>
  </si>
  <si>
    <t>12,2</t>
  </si>
  <si>
    <t>204-0003</t>
  </si>
  <si>
    <t>Горячекатаная арматурная сталь гладкая класса А-I, диаметром 10 мм</t>
  </si>
  <si>
    <t>ТССЦ Смоленской обл.,204-0003 Пр. Минстроя России от 13.03.2015 № 171/пр</t>
  </si>
  <si>
    <t>12,3</t>
  </si>
  <si>
    <t>Прайс-лист стр.8</t>
  </si>
  <si>
    <t>Заземляющий проводник ЗП-6 1м (ZP-6-1)</t>
  </si>
  <si>
    <t>[226,52 / 1,2 /  8,21] +  2% Трансп</t>
  </si>
  <si>
    <t>13</t>
  </si>
  <si>
    <t>33-03-004-2</t>
  </si>
  <si>
    <t>Забивка вертикальных заземлителей вручную на глубину до 3 м</t>
  </si>
  <si>
    <t>1 заземлитель</t>
  </si>
  <si>
    <t>ТЕР Смоленской обл.,33-03-004-2 Пр. Минстроя России от 13.03.2015 № 171/пр</t>
  </si>
  <si>
    <t>14</t>
  </si>
  <si>
    <t>Кронштейны специальные на опорах для светильников сварные металлические, количество рожков: 2</t>
  </si>
  <si>
    <t>14,1</t>
  </si>
  <si>
    <t>201-1428</t>
  </si>
  <si>
    <t>Кронштейн для консольных и подвесных светильников, серия 1 (Стандарт), марка 1.К2-1,0-1,0-/180-Ф1-ц (ТАНС.41.256.000)</t>
  </si>
  <si>
    <t>ТССЦ Смоленской обл.,201-1428 Пр. Минстроя России от 13.03.2015 № 171/пр</t>
  </si>
  <si>
    <t>14,2</t>
  </si>
  <si>
    <t>501-8235</t>
  </si>
  <si>
    <t>Кабель силовой с медными жилами с поливинилхлоридной изоляцией в поливинилхлоридной оболочке без защитного покрова ВВГ, напряжением 1,00 Кв, число жил - 3 и сечением 1,5 мм2</t>
  </si>
  <si>
    <t>ТССЦ Смоленской обл.,501-8235 Пр. Минстроя России от 13.03.2015 № 171/пр</t>
  </si>
  <si>
    <t>15</t>
  </si>
  <si>
    <t>Светильник, устанавливаемый вне зданий с лампами: ртутными</t>
  </si>
  <si>
    <t>15,1</t>
  </si>
  <si>
    <t>Коммерческое предложение ООО "Световые Технологии ЭСКО" от 14.02.2020г.</t>
  </si>
  <si>
    <t>светильник CORVETTE MINI LED 55 W 4000K</t>
  </si>
  <si>
    <t>[9 095 / 1,2 /  8,21] +  2% Трансп</t>
  </si>
  <si>
    <t>15,2</t>
  </si>
  <si>
    <t>502-0246</t>
  </si>
  <si>
    <t>Провода неизолированные для воздушных линий электропередачи медные марки М, сечением 4 мм2</t>
  </si>
  <si>
    <t>ТССЦ Смоленской обл.,502-0246 Пр. Минстроя России от 13.03.2015 № 171/пр</t>
  </si>
  <si>
    <t>16</t>
  </si>
  <si>
    <t>33-04-030-1</t>
  </si>
  <si>
    <t>Установка разрядников: с помощью механизмов (ограничитель перенапряжения)</t>
  </si>
  <si>
    <t>1 КОМПЛ.</t>
  </si>
  <si>
    <t>ТЕР Смоленской обл.,33-04-030-1 Пр. Минстроя России от 13.03.2015 № 171/пр</t>
  </si>
  <si>
    <t>)*1,25</t>
  </si>
  <si>
    <t>)*1,15</t>
  </si>
  <si>
    <t>16,1</t>
  </si>
  <si>
    <t>509-8262</t>
  </si>
  <si>
    <t>Ограничитель напряжения до 1 кВ</t>
  </si>
  <si>
    <t>ТССЦ Смоленской обл.,509-8262 Пр. Минстроя России от 13.03.2015 № 171/пр</t>
  </si>
  <si>
    <t>Итого10</t>
  </si>
  <si>
    <t>Индекс на 3 квартал 2020г. -8,21</t>
  </si>
  <si>
    <t>В</t>
  </si>
  <si>
    <t>НДС 20%</t>
  </si>
  <si>
    <t>авыф</t>
  </si>
  <si>
    <t>Всего по смете</t>
  </si>
  <si>
    <t>СТР_РЕК</t>
  </si>
  <si>
    <t>СТРОИТЕЛЬСТВО и РЕКОНСТРУКЦИЯ  зданий и сооружений всех назначений</t>
  </si>
  <si>
    <t>РЕМ_ЖИЛ</t>
  </si>
  <si>
    <t>КАП. РЕМ. ЖИЛЫХ И ОБЩЕСТВЕННЫХ ЗДАНИЙ</t>
  </si>
  <si>
    <t>РЕМ_ПР</t>
  </si>
  <si>
    <t>КАП. РЕМ. ПРОИЗВОДСТВЕННЫХ ЗД, и СООРУЖЕНИЙ,  НАРУЖНЫХ ИНЖЕНЕРНЫХ СЕТЕЙ, УЛИЦ И ДОРОГ МЕСТНОГО ЗНАЧЕНИЯ, МОСТОВ И ПУТЕПРОВОДОВ</t>
  </si>
  <si>
    <t>УПР</t>
  </si>
  <si>
    <t>{вкл} - УПРОЩЕННОЕ НАЛОГООБЛОЖЕНИЕ</t>
  </si>
  <si>
    <t>Для всех  расценок. (  при применении упрощенной системы налогообложения)  · {УПР} - ( вкл.)    -  при упрощенной системе   ;  к = 0,9 к СП ( к= 0,7 к НР отменен с 1.01.11)  · {УПР} - ( выкл.) -  при  обычной системе налогообложения</t>
  </si>
  <si>
    <t>ХОЗ</t>
  </si>
  <si>
    <t>{вкл} - ХОЗЯЙСТВЕННЫЙ СПОСОБ</t>
  </si>
  <si>
    <t>Для всех  расценок. (  при хозяйственном способе производства работ):  · {ХОЗ} - ( вкл.)    -  при  хоз. способе (к=0,6 к НР )  · {ХОЗ} - ( выкл.) -  при обычном способе производства работ</t>
  </si>
  <si>
    <t>СЛЖ</t>
  </si>
  <si>
    <t>{вкл} -  При  РЕКОНСТРУКЦИИ сложных объектов, РЕКОНСТРУКЦИИ и КАП. РЕМОНТЕ объектов с дейст. яд. реакторами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</si>
  <si>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</si>
  <si>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М/Т/Я</t>
  </si>
  <si>
    <t>Работы по строительству мостов, тоннелей, метрополитенов, атомных станций, объектов с ядерным топливом и радиокативными отходами ( письмо Госстроя РФ № 2536-ИП/12/ГС от 27.11.12), коэффициенты к НР =0,85 и к СП-0,8 не назначаются</t>
  </si>
  <si>
    <t>ОПТ/В</t>
  </si>
  <si>
    <t>{вкл}    - Прокладка  МЕЖДУГОРОДНИХ  ВОЛОКОННО-ОПТИЧЕСКИХ ЛИНИЙ (для ФЕРм10, отд. 6 разд.3)  {выкл} - Прокладка  ГОРОДСКИХ               ВОЛОКОННО-ОПТИТЕСКИХ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</si>
  <si>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</si>
  <si>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ЗАКР</t>
  </si>
  <si>
    <t>{вкл}   -  Обслуживающие и сопутстующие работы в тоннелях при  производве работ ЗАКРЫТЫМ СПОСОБОМ   {выкл} - Обслуживающие и сопутстующие работы в тоннелях при  производве работ  ОТКРЫТЫМ                       (ФЕР-29, разд.04 )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</si>
  <si>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</si>
  <si>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АВИ</t>
  </si>
  <si>
    <t>(вкл)   -  При работах по ДИСПЕТЧЕРЕЗАЦИИ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</si>
  <si>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</si>
  <si>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АЭС</t>
  </si>
  <si>
    <t>(вкл)  -  Производство эл./монт. работ на АЭС ( ФЕРм -08 , отдел 01-03 ),  и контроль свар. швов  на АЭС {вкл}  (ФЕРм-39, отд. 02 и 03 )  (вык) -  Произовдство эл./монт. работ  и и контроль свар. швов на ОБЫЧНЫХ СООРУЖ,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</si>
  <si>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</si>
  <si>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Инд_исп.Сводный</t>
  </si>
  <si>
    <t>Используется Индекс "по сводному"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</si>
  <si>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</si>
  <si>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</si>
  <si>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</si>
  <si>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</si>
  <si>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</si>
  <si>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</si>
  <si>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К_НР_05</t>
  </si>
  <si>
    <t>К нормам НР  с 1.01.2005 по 1.01.2011</t>
  </si>
  <si>
    <t>Для норм НР с 1.01.2011 года:  · {_ТЕК_НР} = 0.85  -  Коэффициент   учитывающий изменение нормы страховых взносов с  1.01.1 - (при расчете в текущем уровне цен  индексами по статьям затрат )  · {_ТЕК_НР} = 1,00  -  при расчет в текущем уровне цен и при уп</t>
  </si>
  <si>
    <t>К_НР_11</t>
  </si>
  <si>
    <t>Коэфф.  к НР для текущего уровня цен с 01.01.2011  при обычном и упрощенном налогообложении  при постатейной индексации</t>
  </si>
  <si>
    <t>К_СП_11</t>
  </si>
  <si>
    <t>Коэф. к  СП в текущем уровне цен  с 01.01.2011</t>
  </si>
  <si>
    <t>Для норм СП с 1.01.2011 года:  · {_ТЕК_СП} = 0.80  -  Коэффициент   учитывающий изменение нормы страховых взносов с  1.01.11 - (при расчете в текущем уровне цен  индексами по статьям затрат )  · {_ТЕК_СП} = 1,00  -  без учета</t>
  </si>
  <si>
    <t>К_НР_12</t>
  </si>
  <si>
    <t>Корректировка НР с 03.12.12   если (М/Т/Я) = {выкл.}</t>
  </si>
  <si>
    <t>К_СП_12</t>
  </si>
  <si>
    <t>Корректировка СП с 03.12.12  в текущем уровне цен по письму  2536-ИП/12/ГС от 27.11.12  ( если (М/Т/Я) = {выкл.} )</t>
  </si>
  <si>
    <t>К_НР_УПР</t>
  </si>
  <si>
    <t>Коэф. к  НР при упрощенном налогообложении    ( если {УПР} = [вкл] )</t>
  </si>
  <si>
    <t>К_СП_УПР</t>
  </si>
  <si>
    <t>Коэф. к СП при упрощенном налогообложении    ( если {УПР} = [вкл] )</t>
  </si>
  <si>
    <t>К_НР_ХОЗ</t>
  </si>
  <si>
    <t>Коэф. к НР при хозяйственном способе производства работ   ( если {ХОЗ}= {вкл} )</t>
  </si>
  <si>
    <t>К_НР_СЛЖ</t>
  </si>
  <si>
    <t>Коэф.  при реконструкции сложных объектов  и  кап. ремонте объектов с яд. реакторами   ( если {СЛЖ} = [вкл] )</t>
  </si>
  <si>
    <t>Р_ОКР</t>
  </si>
  <si>
    <t>Разрядность округления результата расчета НР и СП  ( с 01.01.2011 - до целых )</t>
  </si>
  <si>
    <t>К_НР_УПР_ПУ</t>
  </si>
  <si>
    <t>Коэф. к НР при упрощенном налогообложении ( если {УПР} = [вкл] ) для расценок на изготовление материалов, полуфабрикатов, а также металлических и трубопроводных заготовок, изготовляемых в построечных условиях</t>
  </si>
  <si>
    <t>Уровень цен</t>
  </si>
  <si>
    <t>_OBSM_</t>
  </si>
  <si>
    <t>1-1041-67</t>
  </si>
  <si>
    <t>Затраты труда рабочих (средний разряд работы 4,1)</t>
  </si>
  <si>
    <t>чел.ч</t>
  </si>
  <si>
    <t>ЧЕЛ.Ч</t>
  </si>
  <si>
    <t>Затраты труда машинистов</t>
  </si>
  <si>
    <t>чел.час</t>
  </si>
  <si>
    <t>021102</t>
  </si>
  <si>
    <t>ТСЭМ Смоленской обл.,021102 Пр. Минстроя России от 13.03.2015 № 171/пр</t>
  </si>
  <si>
    <t>Краны на автомобильном ходу при работе на монтаже технологического оборудования 10 т</t>
  </si>
  <si>
    <t>маш.час</t>
  </si>
  <si>
    <t>031050</t>
  </si>
  <si>
    <t>ТСЭМ Смоленской обл.,031050 Пр. Минстроя России от 13.03.2015 № 171/пр</t>
  </si>
  <si>
    <t>Вышка телескопическая 25 м</t>
  </si>
  <si>
    <t>400001</t>
  </si>
  <si>
    <t>ТСЭМ Смоленской обл.,400001 Пр. Минстроя России от 13.03.2015 № 171/пр</t>
  </si>
  <si>
    <t>Автомобили бортовые, грузоподъемность до 5 т</t>
  </si>
  <si>
    <t>101-1977</t>
  </si>
  <si>
    <t>ТССЦ Смоленской обл.,101-1977 Пр. Минстроя России от 13.03.2015 № 171/пр</t>
  </si>
  <si>
    <t>Болты с гайками и шайбами строительные</t>
  </si>
  <si>
    <t>кг</t>
  </si>
  <si>
    <t>101-2143</t>
  </si>
  <si>
    <t>ТССЦ Смоленской обл.,101-2143 Пр. Минстроя России от 13.03.2015 № 171/пр</t>
  </si>
  <si>
    <t>Краска</t>
  </si>
  <si>
    <t>999-9950</t>
  </si>
  <si>
    <t>ТССЦ Смоленской обл.,999-9950 Пр. Минстроя России от 13.03.2015 № 171/пр</t>
  </si>
  <si>
    <t>Вспомогательные ненормируемые материальные ресурсы (3% от оплаты труда рабочих)</t>
  </si>
  <si>
    <t>руб.</t>
  </si>
  <si>
    <t>1-1028-67</t>
  </si>
  <si>
    <t>Затраты труда рабочих (средний разряд работы 2,8)</t>
  </si>
  <si>
    <t>031001</t>
  </si>
  <si>
    <t>ТСЭМ Смоленской обл.,031001 Пр. Минстроя России от 13.03.2015 № 171/пр</t>
  </si>
  <si>
    <t>Автогидроподъемники высотой подъема 12 м</t>
  </si>
  <si>
    <t>1-1026-67</t>
  </si>
  <si>
    <t>Затраты труда рабочих (средний разряд работы 2,6)</t>
  </si>
  <si>
    <t>1-1046-67</t>
  </si>
  <si>
    <t>Затраты труда рабочих (средний разряд работы 4,6)</t>
  </si>
  <si>
    <t>101-1951</t>
  </si>
  <si>
    <t>ТССЦ Смоленской обл.,101-1951 Пр. Минстроя России от 13.03.2015 № 171/пр</t>
  </si>
  <si>
    <t>Лента ПХВ-304</t>
  </si>
  <si>
    <t>101-2499</t>
  </si>
  <si>
    <t>ТССЦ Смоленской обл.,101-2499 Пр. Минстроя России от 13.03.2015 № 171/пр</t>
  </si>
  <si>
    <t>Лента изоляционная прорезиненная односторонняя ширина 20 мм, толщина 0,25-0,35 мм</t>
  </si>
  <si>
    <t>507-0701</t>
  </si>
  <si>
    <t>ТССЦ Смоленской обл.,507-0701 Пр. Минстроя России от 13.03.2015 № 171/пр</t>
  </si>
  <si>
    <t>Трубка полихлорвиниловая</t>
  </si>
  <si>
    <t>1-1035-67</t>
  </si>
  <si>
    <t>Затраты труда рабочих (средний разряд работы 3,5)</t>
  </si>
  <si>
    <t>160402</t>
  </si>
  <si>
    <t>ТСЭМ Смоленской обл.,160402 Пр. Минстроя России от 13.03.2015 № 171/пр</t>
  </si>
  <si>
    <t>Машины бурильно-крановые на автомобиле, глубина бурения 3,5 м</t>
  </si>
  <si>
    <t>1-1025-67</t>
  </si>
  <si>
    <t>Затраты труда рабочих (средний разряд работы 2,5)</t>
  </si>
  <si>
    <t>010201</t>
  </si>
  <si>
    <t>ТСЭМ Смоленской обл.,010201 Пр. Минстроя России от 13.03.2015 № 171/пр</t>
  </si>
  <si>
    <t>Прицепы тракторные 2 т</t>
  </si>
  <si>
    <t>010410</t>
  </si>
  <si>
    <t>ТСЭМ Смоленской обл.,010410 Пр. Минстроя России от 13.03.2015 № 171/пр</t>
  </si>
  <si>
    <t>Тракторы на пневмоколесном ходу при работе на других видах строительства 59 кВт (80 л.с.)</t>
  </si>
  <si>
    <t>021141</t>
  </si>
  <si>
    <t>ТСЭМ Смоленской обл.,021141 Пр. Минстроя России от 13.03.2015 № 171/пр</t>
  </si>
  <si>
    <t>Краны на автомобильном ходу при работе на других видах строительства 10 т</t>
  </si>
  <si>
    <t>1-1033-67</t>
  </si>
  <si>
    <t>Затраты труда рабочих (средний разряд работы 3,3)</t>
  </si>
  <si>
    <t>101-0404</t>
  </si>
  <si>
    <t>ТССЦ Смоленской обл.,101-0404 Пр. Минстроя России от 13.03.2015 № 171/пр</t>
  </si>
  <si>
    <t>Краска для наружных работ черная, марок МА-015, ПФ-014</t>
  </si>
  <si>
    <t>101-0962</t>
  </si>
  <si>
    <t>ТССЦ Смоленской обл.,101-0962 Пр. Минстроя России от 13.03.2015 № 171/пр</t>
  </si>
  <si>
    <t>Смазка солидол жировой марки &lt;Ж&gt;</t>
  </si>
  <si>
    <t>101-1757</t>
  </si>
  <si>
    <t>ТССЦ Смоленской обл.,101-1757 Пр. Минстроя России от 13.03.2015 № 171/пр</t>
  </si>
  <si>
    <t>Ветошь</t>
  </si>
  <si>
    <t>101-2349</t>
  </si>
  <si>
    <t>ТССЦ Смоленской обл.,101-2349 Пр. Минстроя России от 13.03.2015 № 171/пр</t>
  </si>
  <si>
    <t>Смазка ЗЭС</t>
  </si>
  <si>
    <t>113-0079</t>
  </si>
  <si>
    <t>ТССЦ Смоленской обл.,113-0079 Пр. Минстроя России от 13.03.2015 № 171/пр</t>
  </si>
  <si>
    <t>Лак БТ-577</t>
  </si>
  <si>
    <t>509-1073</t>
  </si>
  <si>
    <t>ТССЦ Смоленской обл.,509-1073 Пр. Минстроя России от 13.03.2015 № 171/пр</t>
  </si>
  <si>
    <t>Колпачки полиэтиленовые</t>
  </si>
  <si>
    <t>1-1039-67</t>
  </si>
  <si>
    <t>Затраты труда рабочих (средний разряд работы 3,9)</t>
  </si>
  <si>
    <t>030202</t>
  </si>
  <si>
    <t>ТСЭМ Смоленской обл.,030202 Пр. Минстроя России от 13.03.2015 № 171/пр</t>
  </si>
  <si>
    <t>Домкраты гидравлические грузоподъемностью 6,3-25 т</t>
  </si>
  <si>
    <t>030407</t>
  </si>
  <si>
    <t>ТСЭМ Смоленской обл.,030407 Пр. Минстроя России от 13.03.2015 № 171/пр</t>
  </si>
  <si>
    <t>Лебедки электрические тяговым усилием 122,62 кН (12,5 т)</t>
  </si>
  <si>
    <t>111-3165</t>
  </si>
  <si>
    <t>ТССЦ Смоленской обл.,111-3165 Пр. Минстроя России от 13.03.2015 № 171/пр</t>
  </si>
  <si>
    <t>Лента крепления шириной 20 мм, толщиной 0,7 мм, длиной 50 м из нержавеющей стали (в пластмасовой коробке с кабельной бухтой) F207 (СИП)</t>
  </si>
  <si>
    <t>111-3170</t>
  </si>
  <si>
    <t>ТССЦ Смоленской обл.,111-3170 Пр. Минстроя России от 13.03.2015 № 171/пр</t>
  </si>
  <si>
    <t>Скрепа размером 20 мм NC20 (СИП)</t>
  </si>
  <si>
    <t>1-1029-67</t>
  </si>
  <si>
    <t>Затраты труда рабочих (средний разряд работы 2,9)</t>
  </si>
  <si>
    <t>040202</t>
  </si>
  <si>
    <t>ТСЭМ Смоленской обл.,040202 Пр. Минстроя России от 13.03.2015 № 171/пр</t>
  </si>
  <si>
    <t>Агрегаты сварочные передвижные с номинальным сварочным током 250-400 А с дизельным двигателем</t>
  </si>
  <si>
    <t>101-1513</t>
  </si>
  <si>
    <t>ТССЦ Смоленской обл.,101-1513 Пр. Минстроя России от 13.03.2015 № 171/пр</t>
  </si>
  <si>
    <t>Электроды диаметром 4 мм Э42</t>
  </si>
  <si>
    <t>101-1292</t>
  </si>
  <si>
    <t>ТССЦ Смоленской обл.,101-1292 Пр. Минстроя России от 13.03.2015 № 171/пр</t>
  </si>
  <si>
    <t>Уайт-спирит</t>
  </si>
  <si>
    <t>101-1714</t>
  </si>
  <si>
    <t>ТССЦ Смоленской обл.,101-1714 Пр. Минстроя России от 13.03.2015 № 171/пр</t>
  </si>
  <si>
    <t>101-9341</t>
  </si>
  <si>
    <t>ТССЦ Смоленской обл.,101-9341 Пр. Минстроя России от 13.03.2015 № 171/пр</t>
  </si>
  <si>
    <t>Сталь стержневая диаметром до 10 мм</t>
  </si>
  <si>
    <t>110-9030</t>
  </si>
  <si>
    <t>ТССЦ Смоленской обл.,110-9030 Пр. Минстроя России от 13.03.2015 № 171/пр</t>
  </si>
  <si>
    <t>Изоляторы штыревые</t>
  </si>
  <si>
    <t>110-9091</t>
  </si>
  <si>
    <t>ТССЦ Смоленской обл.,110-9091 Пр. Минстроя России от 13.03.2015 № 171/пр</t>
  </si>
  <si>
    <t>Штыри</t>
  </si>
  <si>
    <t>110-9126</t>
  </si>
  <si>
    <t>ТССЦ Смоленской обл.,110-9126 Пр. Минстроя России от 13.03.2015 № 171/пр</t>
  </si>
  <si>
    <t>Металлические плакаты</t>
  </si>
  <si>
    <t>201-9266</t>
  </si>
  <si>
    <t>ТССЦ Смоленской обл.,201-9266 Пр. Минстроя России от 13.03.2015 № 171/пр</t>
  </si>
  <si>
    <t>Хомуты стальные</t>
  </si>
  <si>
    <t>201-9285</t>
  </si>
  <si>
    <t>ТССЦ Смоленской обл.,201-9285 Пр. Минстроя России от 13.03.2015 № 171/пр</t>
  </si>
  <si>
    <t>Траверсы стальные</t>
  </si>
  <si>
    <t>403-1180</t>
  </si>
  <si>
    <t>ТССЦ Смоленской обл.,403-1180 Пр. Минстроя России от 13.03.2015 № 171/пр</t>
  </si>
  <si>
    <t>Стойка железобетонная вибрированная для опор</t>
  </si>
  <si>
    <t>111-3104</t>
  </si>
  <si>
    <t>ТССЦ Смоленской обл.,111-3104 Пр. Минстроя России от 13.03.2015 № 171/пр</t>
  </si>
  <si>
    <t>Зажим ответвительный с прокалыванием изоляции (СИП) Р95</t>
  </si>
  <si>
    <t>509-3151</t>
  </si>
  <si>
    <t>ТССЦ Смоленской обл.,509-3151 Пр. Минстроя России от 13.03.2015 № 171/пр</t>
  </si>
  <si>
    <t>Колпачки герметичные СE6.35 (СИП)</t>
  </si>
  <si>
    <t>201-9261</t>
  </si>
  <si>
    <t>ТССЦ Смоленской обл.,201-9261 Пр. Минстроя России от 13.03.2015 № 171/пр</t>
  </si>
  <si>
    <t>Детали крепления стальные</t>
  </si>
  <si>
    <t xml:space="preserve">Наименование объекта:  </t>
  </si>
  <si>
    <t>Сметная стоимость</t>
  </si>
  <si>
    <t>тыс.руб</t>
  </si>
  <si>
    <t>Нормативная трудоемкость</t>
  </si>
  <si>
    <t>чел.-ч</t>
  </si>
  <si>
    <t>Сметная заработная плата</t>
  </si>
  <si>
    <t>№ п/п</t>
  </si>
  <si>
    <t>Шифр и № позиции норматива</t>
  </si>
  <si>
    <t>Наименование работ и затрат, единица измерения</t>
  </si>
  <si>
    <t>Кол-во</t>
  </si>
  <si>
    <t>Стоимость ед, руб.</t>
  </si>
  <si>
    <t>Общая стоимость, руб.</t>
  </si>
  <si>
    <t>Затраты труда рабочих, чел.-ч., не занятых обсл. Машин</t>
  </si>
  <si>
    <t>Экспл. Машин</t>
  </si>
  <si>
    <t>зар.платы</t>
  </si>
  <si>
    <t>Основной зар.платы</t>
  </si>
  <si>
    <t>в т.ч. Зарплаты</t>
  </si>
  <si>
    <t>обслуж. машины</t>
  </si>
  <si>
    <t>на един.</t>
  </si>
  <si>
    <t>всего</t>
  </si>
  <si>
    <t>Составлена в ценах Уровень цен</t>
  </si>
  <si>
    <t xml:space="preserve">Стоимость материалов </t>
  </si>
  <si>
    <t xml:space="preserve">Эксплуатация машин </t>
  </si>
  <si>
    <t xml:space="preserve">Оплата труда машинистов </t>
  </si>
  <si>
    <t xml:space="preserve">Оплата труда рабочих </t>
  </si>
  <si>
    <t xml:space="preserve">Затраты труда рабочих </t>
  </si>
  <si>
    <t xml:space="preserve">Затраты труда машинистов </t>
  </si>
  <si>
    <t xml:space="preserve">% НР </t>
  </si>
  <si>
    <t xml:space="preserve">% СП </t>
  </si>
  <si>
    <t xml:space="preserve">Итого с НР и СП </t>
  </si>
  <si>
    <t xml:space="preserve">Сметная прибыль </t>
  </si>
  <si>
    <r>
      <t>Зажим ответвительный Р21</t>
    </r>
    <r>
      <rPr>
        <i/>
        <sz val="10"/>
        <rFont val="Arial"/>
        <family val="2"/>
        <charset val="204"/>
      </rPr>
      <t xml:space="preserve">
Базисная стоимость: 35,61 = [343,97 / 1,2 /  8,21] +  2% Трансп</t>
    </r>
  </si>
  <si>
    <r>
      <t>Зажим плашечный CD35</t>
    </r>
    <r>
      <rPr>
        <i/>
        <sz val="10"/>
        <rFont val="Arial"/>
        <family val="2"/>
        <charset val="204"/>
      </rPr>
      <t xml:space="preserve">
Базисная стоимость: 11,92 = [115,13 / 1,2 /  8,21] +  2% Трансп</t>
    </r>
  </si>
  <si>
    <r>
      <t>Зажим анкерный для проводов ввода(DN 126)</t>
    </r>
    <r>
      <rPr>
        <i/>
        <sz val="10"/>
        <rFont val="Arial"/>
        <family val="2"/>
        <charset val="204"/>
      </rPr>
      <t xml:space="preserve">
Базисная стоимость: 24,70 = [238,6 / 1,2 /  8,21] +  2% Трансп</t>
    </r>
  </si>
  <si>
    <r>
      <t>Зажим прокалывающий P 616 R</t>
    </r>
    <r>
      <rPr>
        <i/>
        <sz val="10"/>
        <rFont val="Arial"/>
        <family val="2"/>
        <charset val="204"/>
      </rPr>
      <t xml:space="preserve">
Базисная стоимость: 21,77 = [210,25 / 1,2 /  8,21] +  2% Трансп</t>
    </r>
  </si>
  <si>
    <t>Исключен
Комплект для простого анкерного крепления ЕА1500-3 в составе: кронштейн CS10.3, зажим РА1500</t>
  </si>
  <si>
    <t>Исключен
Комплект промежуточной подвески (СИП) ES 1500E</t>
  </si>
  <si>
    <r>
      <t>Заземляющий проводник ЗП-6 1м (ZP-6-1)</t>
    </r>
    <r>
      <rPr>
        <i/>
        <sz val="10"/>
        <rFont val="Arial"/>
        <family val="2"/>
        <charset val="204"/>
      </rPr>
      <t xml:space="preserve">
Базисная стоимость: 23,45 = [226,52 / 1,2 /  8,21] +  2% Трансп</t>
    </r>
  </si>
  <si>
    <r>
      <t>светильник CORVETTE MINI LED 55 W 4000K</t>
    </r>
    <r>
      <rPr>
        <i/>
        <sz val="10"/>
        <rFont val="Arial"/>
        <family val="2"/>
        <charset val="204"/>
      </rPr>
      <t xml:space="preserve">
Базисная стоимость: 941,62 = [9 095 / 1,2 /  8,21] +  2% Трансп</t>
    </r>
  </si>
  <si>
    <t>Исключен
Провода неизолированные для воздушных линий электропередачи медные марки М, сечением 4 мм2</t>
  </si>
  <si>
    <t xml:space="preserve">Составил    </t>
  </si>
  <si>
    <t>[должность,подпись(инициалы,фамилия)]</t>
  </si>
  <si>
    <t xml:space="preserve">Проверил    </t>
  </si>
  <si>
    <t>СОГЛАСОВАНО:</t>
  </si>
  <si>
    <t>УТВЕРЖДАЮ:</t>
  </si>
  <si>
    <t>Начальник Управления ЖКХ</t>
  </si>
  <si>
    <t>Администрации города Смоленска</t>
  </si>
  <si>
    <t>_______________</t>
  </si>
  <si>
    <t>________________ А.А. Глебов</t>
  </si>
  <si>
    <t>" _____ " ________________ 2020 г.</t>
  </si>
  <si>
    <t>"______ " _______________2020 г.</t>
  </si>
  <si>
    <t>Выполнение работ по благоустройству дворовых территорий в городе Смоленске в рамках реализации муниципальной программы "Формирование современной городской среды в городе Смоленске"</t>
  </si>
  <si>
    <t>(наименование стройки)</t>
  </si>
  <si>
    <t>ЛОКАЛЬНЫЙ СМЕТНЫЙ РАСЧЕТ №</t>
  </si>
  <si>
    <t>Прокладка сети уличного освещения  дворовой территории жилого дома №3 по ул. В. Гризодубовой в г. Смоленске</t>
  </si>
  <si>
    <t>Благоустройство дворовой территории в районе домов №2 по ул. Пригородная, №28, 28а, 26 по ул. Кирова, в г. Смоленске</t>
  </si>
  <si>
    <t>Основание: чертежи №01/2019-ИОС</t>
  </si>
  <si>
    <t>рублей</t>
  </si>
  <si>
    <t>Возврат материалов по акту комиссии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</si>
</sst>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\-\ #,##0.00"/>
  </numFmts>
  <fonts count="22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7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10" fillId="0" borderId="0" xfId="0" applyFont="1"/>
    <xf numFmtId="0" fontId="10" fillId="0" borderId="0" xfId="0" applyFont="1" applyAlignment="1">
      <alignment horizontal="left"/>
    </xf>
    <xf numFmtId="0" fontId="10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left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0" fillId="0" borderId="0" xfId="0"/>
    <xf numFmtId="0" fontId="10" fillId="0" borderId="0" xfId="0" applyFont="1"/>
    <xf numFmtId="0" fontId="10" fillId="0" borderId="0" xfId="0" applyFont="1" applyAlignment="1">
      <alignment wrapText="1"/>
    </xf>
    <xf numFmtId="0" fontId="9" fillId="0" borderId="0" xfId="0" applyFont="1"/>
    <xf numFmtId="0" fontId="12" fillId="0" borderId="0" xfId="0" applyFont="1" applyAlignment="1">
      <alignment horizontal="left" wrapText="1"/>
    </xf>
    <xf numFmtId="0" fontId="18" fillId="0" borderId="0" xfId="1" applyFont="1" applyAlignment="1">
      <alignment horizontal="left" vertical="top"/>
    </xf>
    <xf numFmtId="0" fontId="17" fillId="0" borderId="0" xfId="1"/>
    <xf numFmtId="0" fontId="8" fillId="0" borderId="0" xfId="1" applyFont="1"/>
    <xf numFmtId="0" fontId="8" fillId="0" borderId="0" xfId="1" applyFont="1" applyAlignment="1">
      <alignment horizontal="left" vertical="top"/>
    </xf>
    <xf numFmtId="0" fontId="8" fillId="0" borderId="0" xfId="1" applyFont="1" applyAlignment="1">
      <alignment vertical="center"/>
    </xf>
    <xf numFmtId="0" fontId="9" fillId="0" borderId="0" xfId="1" applyFont="1" applyAlignment="1">
      <alignment horizontal="left" vertical="top"/>
    </xf>
    <xf numFmtId="0" fontId="9" fillId="0" borderId="0" xfId="1" applyFont="1" applyAlignment="1">
      <alignment vertical="center"/>
    </xf>
    <xf numFmtId="0" fontId="9" fillId="0" borderId="0" xfId="1" applyFont="1" applyAlignment="1">
      <alignment horizontal="center" vertical="top" wrapText="1"/>
    </xf>
    <xf numFmtId="49" fontId="19" fillId="0" borderId="0" xfId="1" applyNumberFormat="1" applyFont="1" applyBorder="1" applyAlignment="1">
      <alignment horizontal="right" vertical="top"/>
    </xf>
    <xf numFmtId="0" fontId="19" fillId="0" borderId="0" xfId="1" applyFont="1" applyBorder="1" applyAlignment="1">
      <alignment horizontal="right" vertical="top"/>
    </xf>
    <xf numFmtId="0" fontId="16" fillId="0" borderId="0" xfId="1" applyFont="1" applyBorder="1" applyAlignment="1">
      <alignment horizontal="center" vertical="top"/>
    </xf>
    <xf numFmtId="0" fontId="20" fillId="0" borderId="0" xfId="1" applyFont="1" applyBorder="1" applyAlignment="1">
      <alignment horizontal="right" vertical="top"/>
    </xf>
    <xf numFmtId="0" fontId="20" fillId="0" borderId="0" xfId="1" applyFont="1" applyBorder="1" applyAlignment="1">
      <alignment horizontal="center" vertical="top"/>
    </xf>
    <xf numFmtId="49" fontId="19" fillId="0" borderId="0" xfId="1" applyNumberFormat="1" applyFont="1"/>
    <xf numFmtId="0" fontId="19" fillId="0" borderId="0" xfId="1" applyFont="1" applyAlignment="1">
      <alignment horizontal="right" vertical="top"/>
    </xf>
    <xf numFmtId="0" fontId="21" fillId="0" borderId="0" xfId="1" applyFont="1" applyAlignment="1">
      <alignment horizontal="center" vertical="top"/>
    </xf>
    <xf numFmtId="0" fontId="10" fillId="0" borderId="5" xfId="0" applyFont="1" applyBorder="1" applyAlignment="1">
      <alignment horizontal="center" vertical="center" wrapText="1"/>
    </xf>
    <xf numFmtId="0" fontId="0" fillId="0" borderId="4" xfId="0" applyBorder="1"/>
    <xf numFmtId="0" fontId="10" fillId="0" borderId="4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wrapText="1"/>
    </xf>
    <xf numFmtId="0" fontId="10" fillId="0" borderId="4" xfId="0" applyFont="1" applyBorder="1"/>
    <xf numFmtId="164" fontId="10" fillId="0" borderId="4" xfId="0" applyNumberFormat="1" applyFont="1" applyBorder="1"/>
    <xf numFmtId="0" fontId="14" fillId="0" borderId="4" xfId="0" applyFont="1" applyBorder="1" applyAlignment="1">
      <alignment horizontal="right" wrapText="1"/>
    </xf>
    <xf numFmtId="0" fontId="8" fillId="0" borderId="4" xfId="0" applyFont="1" applyBorder="1"/>
    <xf numFmtId="0" fontId="8" fillId="0" borderId="4" xfId="0" applyFont="1" applyBorder="1" applyAlignment="1">
      <alignment horizontal="right" wrapText="1"/>
    </xf>
    <xf numFmtId="164" fontId="8" fillId="0" borderId="4" xfId="0" applyNumberFormat="1" applyFont="1" applyBorder="1" applyAlignment="1">
      <alignment horizontal="right" wrapText="1"/>
    </xf>
    <xf numFmtId="0" fontId="15" fillId="0" borderId="4" xfId="0" applyFont="1" applyBorder="1" applyAlignment="1">
      <alignment horizontal="right"/>
    </xf>
    <xf numFmtId="164" fontId="15" fillId="0" borderId="4" xfId="0" applyNumberFormat="1" applyFont="1" applyBorder="1" applyAlignment="1">
      <alignment horizontal="right"/>
    </xf>
    <xf numFmtId="0" fontId="18" fillId="0" borderId="4" xfId="0" applyFont="1" applyBorder="1"/>
    <xf numFmtId="0" fontId="18" fillId="0" borderId="0" xfId="0" applyFont="1"/>
    <xf numFmtId="0" fontId="8" fillId="0" borderId="4" xfId="0" applyFont="1" applyBorder="1" applyAlignment="1">
      <alignment vertical="top" wrapText="1"/>
    </xf>
    <xf numFmtId="0" fontId="15" fillId="0" borderId="4" xfId="0" applyFont="1" applyBorder="1" applyAlignment="1">
      <alignment horizontal="left" wrapText="1"/>
    </xf>
    <xf numFmtId="0" fontId="10" fillId="0" borderId="0" xfId="0" applyFont="1" applyAlignment="1">
      <alignment horizontal="right"/>
    </xf>
    <xf numFmtId="0" fontId="9" fillId="0" borderId="3" xfId="0" applyFont="1" applyBorder="1" applyAlignment="1">
      <alignment horizontal="center" vertical="top"/>
    </xf>
    <xf numFmtId="164" fontId="15" fillId="0" borderId="4" xfId="0" applyNumberFormat="1" applyFont="1" applyBorder="1" applyAlignment="1">
      <alignment horizontal="right"/>
    </xf>
    <xf numFmtId="0" fontId="10" fillId="0" borderId="4" xfId="0" applyFont="1" applyBorder="1" applyAlignment="1">
      <alignment horizontal="left" wrapText="1"/>
    </xf>
    <xf numFmtId="164" fontId="10" fillId="0" borderId="4" xfId="0" applyNumberFormat="1" applyFont="1" applyBorder="1" applyAlignment="1">
      <alignment horizontal="right"/>
    </xf>
    <xf numFmtId="0" fontId="8" fillId="0" borderId="4" xfId="0" quotePrefix="1" applyFont="1" applyBorder="1" applyAlignment="1">
      <alignment vertical="top" wrapText="1"/>
    </xf>
    <xf numFmtId="0" fontId="13" fillId="0" borderId="4" xfId="0" applyFont="1" applyBorder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 shrinkToFit="1"/>
    </xf>
    <xf numFmtId="0" fontId="10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left"/>
    </xf>
    <xf numFmtId="164" fontId="10" fillId="0" borderId="0" xfId="0" applyNumberFormat="1" applyFont="1" applyAlignment="1">
      <alignment horizontal="right"/>
    </xf>
    <xf numFmtId="0" fontId="10" fillId="0" borderId="1" xfId="0" applyFont="1" applyBorder="1" applyAlignment="1">
      <alignment horizontal="left"/>
    </xf>
    <xf numFmtId="164" fontId="10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1" applyFont="1" applyAlignment="1">
      <alignment horizontal="center" vertical="top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8" fillId="0" borderId="1" xfId="1" applyFont="1" applyBorder="1" applyAlignment="1">
      <alignment horizontal="center" vertical="top" wrapText="1"/>
    </xf>
    <xf numFmtId="0" fontId="17" fillId="0" borderId="1" xfId="1" applyFont="1" applyBorder="1" applyAlignment="1">
      <alignment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F6574-156A-48BB-B90D-0DD7ECC3A214}">
  <sheetPr>
    <pageSetUpPr fitToPage="1"/>
  </sheetPr>
  <dimension ref="A1:AG231"/>
  <sheetViews>
    <sheetView tabSelected="1" topLeftCell="A124" zoomScaleNormal="100" workbookViewId="0">
      <selection activeCell="C142" sqref="C142"/>
    </sheetView>
  </sheetViews>
  <sheetFormatPr defaultRowHeight="12.75" x14ac:dyDescent="0.2"/>
  <cols>
    <col min="1" max="1" width="6.7109375" customWidth="1"/>
    <col min="2" max="2" width="15.7109375" customWidth="1"/>
    <col min="3" max="3" width="40.7109375" customWidth="1"/>
    <col min="4" max="11" width="12.7109375" customWidth="1"/>
    <col min="20" max="32" width="0" hidden="1" customWidth="1"/>
    <col min="33" max="33" width="76.7109375" hidden="1" customWidth="1"/>
    <col min="34" max="37" width="0" hidden="1" customWidth="1"/>
  </cols>
  <sheetData>
    <row r="1" spans="1:30" x14ac:dyDescent="0.2">
      <c r="A1" s="21" t="s">
        <v>502</v>
      </c>
      <c r="B1" s="22"/>
      <c r="C1" s="22"/>
      <c r="D1" s="22"/>
      <c r="E1" s="22"/>
      <c r="F1" s="22"/>
      <c r="G1" s="22"/>
      <c r="H1" s="21" t="s">
        <v>503</v>
      </c>
      <c r="I1" s="22"/>
      <c r="J1" s="23"/>
      <c r="K1" s="19"/>
      <c r="L1" s="19"/>
      <c r="M1" s="23"/>
      <c r="N1" s="23"/>
      <c r="O1" s="23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</row>
    <row r="2" spans="1:30" x14ac:dyDescent="0.2">
      <c r="A2" s="24"/>
      <c r="B2" s="22"/>
      <c r="C2" s="22"/>
      <c r="D2" s="22"/>
      <c r="E2" s="22"/>
      <c r="F2" s="22"/>
      <c r="G2" s="22"/>
      <c r="H2" s="25" t="s">
        <v>504</v>
      </c>
      <c r="I2" s="22"/>
      <c r="J2" s="23"/>
      <c r="K2" s="16"/>
      <c r="L2" s="16"/>
      <c r="M2" s="23"/>
      <c r="N2" s="23"/>
      <c r="O2" s="23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</row>
    <row r="3" spans="1:30" ht="15.75" customHeight="1" x14ac:dyDescent="0.2">
      <c r="A3" s="24"/>
      <c r="B3" s="22"/>
      <c r="C3" s="22"/>
      <c r="D3" s="22"/>
      <c r="E3" s="22"/>
      <c r="F3" s="22"/>
      <c r="G3" s="22"/>
      <c r="H3" s="25" t="s">
        <v>505</v>
      </c>
      <c r="I3" s="22"/>
      <c r="J3" s="23"/>
      <c r="K3" s="16"/>
      <c r="L3" s="16"/>
      <c r="M3" s="23"/>
      <c r="N3" s="23"/>
      <c r="O3" s="23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0" x14ac:dyDescent="0.2">
      <c r="A4" s="24" t="s">
        <v>506</v>
      </c>
      <c r="B4" s="22"/>
      <c r="C4" s="22"/>
      <c r="D4" s="22"/>
      <c r="E4" s="22"/>
      <c r="F4" s="22"/>
      <c r="G4" s="22"/>
      <c r="H4" s="25" t="s">
        <v>507</v>
      </c>
      <c r="I4" s="22"/>
      <c r="J4" s="23"/>
      <c r="K4" s="16"/>
      <c r="L4" s="16"/>
      <c r="M4" s="23"/>
      <c r="N4" s="23"/>
      <c r="O4" s="23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</row>
    <row r="5" spans="1:30" x14ac:dyDescent="0.2">
      <c r="A5" s="26" t="s">
        <v>508</v>
      </c>
      <c r="B5" s="22"/>
      <c r="C5" s="22"/>
      <c r="D5" s="22"/>
      <c r="E5" s="22"/>
      <c r="F5" s="22"/>
      <c r="G5" s="22"/>
      <c r="H5" s="27" t="s">
        <v>509</v>
      </c>
      <c r="I5" s="22"/>
      <c r="J5" s="23"/>
      <c r="K5" s="16"/>
      <c r="L5" s="16"/>
      <c r="M5" s="23"/>
      <c r="N5" s="23"/>
      <c r="O5" s="23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</row>
    <row r="6" spans="1:30" ht="32.25" customHeight="1" x14ac:dyDescent="0.2">
      <c r="A6" s="73" t="s">
        <v>510</v>
      </c>
      <c r="B6" s="74"/>
      <c r="C6" s="74"/>
      <c r="D6" s="74"/>
      <c r="E6" s="74"/>
      <c r="F6" s="74"/>
      <c r="G6" s="74"/>
      <c r="H6" s="74"/>
      <c r="I6" s="74"/>
      <c r="J6" s="74"/>
      <c r="K6" s="22"/>
      <c r="L6" s="23"/>
      <c r="M6" s="23"/>
      <c r="N6" s="23"/>
      <c r="O6" s="23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</row>
    <row r="7" spans="1:30" ht="18" customHeight="1" x14ac:dyDescent="0.2">
      <c r="A7" s="28"/>
      <c r="B7" s="29"/>
      <c r="C7" s="30"/>
      <c r="D7" s="31" t="s">
        <v>511</v>
      </c>
      <c r="E7" s="32"/>
      <c r="F7" s="33"/>
      <c r="G7" s="33"/>
      <c r="H7" s="30"/>
      <c r="I7" s="30"/>
      <c r="J7" s="30"/>
      <c r="K7" s="22"/>
      <c r="L7" s="23"/>
      <c r="M7" s="23"/>
      <c r="N7" s="23"/>
      <c r="O7" s="23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</row>
    <row r="8" spans="1:30" x14ac:dyDescent="0.2">
      <c r="A8" s="28"/>
      <c r="B8" s="34"/>
      <c r="C8" s="35"/>
      <c r="D8" s="35"/>
      <c r="E8" s="35"/>
      <c r="F8" s="22"/>
      <c r="G8" s="22"/>
      <c r="H8" s="22"/>
      <c r="I8" s="22"/>
      <c r="J8" s="22"/>
      <c r="K8" s="22"/>
      <c r="L8" s="23"/>
      <c r="M8" s="23"/>
      <c r="N8" s="23"/>
      <c r="O8" s="23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</row>
    <row r="9" spans="1:30" ht="18" customHeight="1" x14ac:dyDescent="0.2">
      <c r="A9" s="28"/>
      <c r="B9" s="34"/>
      <c r="C9" s="70" t="s">
        <v>512</v>
      </c>
      <c r="D9" s="70"/>
      <c r="E9" s="70"/>
      <c r="F9" s="70"/>
      <c r="G9" s="36"/>
      <c r="H9" s="36"/>
      <c r="I9" s="22"/>
      <c r="J9" s="22"/>
      <c r="K9" s="22"/>
      <c r="L9" s="23"/>
      <c r="M9" s="23"/>
      <c r="N9" s="23"/>
      <c r="O9" s="23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36" customHeight="1" x14ac:dyDescent="0.25">
      <c r="A10" s="71" t="s">
        <v>459</v>
      </c>
      <c r="B10" s="71"/>
      <c r="C10" s="72" t="s">
        <v>513</v>
      </c>
      <c r="D10" s="72"/>
      <c r="E10" s="72"/>
      <c r="F10" s="72"/>
      <c r="G10" s="72"/>
      <c r="H10" s="72"/>
      <c r="I10" s="72"/>
      <c r="J10" s="72"/>
      <c r="K10" s="72"/>
      <c r="L10" s="17"/>
      <c r="M10" s="17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20" t="s">
        <v>514</v>
      </c>
    </row>
    <row r="11" spans="1:30" ht="14.25" customHeight="1" x14ac:dyDescent="0.2">
      <c r="A11" s="69" t="s">
        <v>515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17"/>
      <c r="M11" s="17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14.25" x14ac:dyDescent="0.2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7"/>
      <c r="M12" s="17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14.25" x14ac:dyDescent="0.2">
      <c r="A13" s="62" t="s">
        <v>479</v>
      </c>
      <c r="B13" s="62"/>
      <c r="C13" s="62"/>
      <c r="D13" s="62"/>
      <c r="E13" s="62"/>
      <c r="F13" s="64" t="s">
        <v>460</v>
      </c>
      <c r="G13" s="64"/>
      <c r="H13" s="64"/>
      <c r="I13" s="65">
        <f>H220</f>
        <v>414725.06</v>
      </c>
      <c r="J13" s="53"/>
      <c r="K13" s="9" t="s">
        <v>516</v>
      </c>
      <c r="L13" s="8"/>
      <c r="M13" s="8"/>
    </row>
    <row r="14" spans="1:30" ht="14.25" x14ac:dyDescent="0.2">
      <c r="A14" s="62"/>
      <c r="B14" s="62"/>
      <c r="C14" s="62"/>
      <c r="D14" s="62"/>
      <c r="E14" s="62"/>
      <c r="F14" s="64" t="s">
        <v>462</v>
      </c>
      <c r="G14" s="64"/>
      <c r="H14" s="64"/>
      <c r="I14" s="65">
        <f>(Source!F223+Source!F224)</f>
        <v>159.01659360000002</v>
      </c>
      <c r="J14" s="53"/>
      <c r="K14" s="9" t="s">
        <v>463</v>
      </c>
      <c r="L14" s="8"/>
      <c r="M14" s="8"/>
    </row>
    <row r="15" spans="1:30" ht="14.25" x14ac:dyDescent="0.2">
      <c r="A15" s="63"/>
      <c r="B15" s="63"/>
      <c r="C15" s="63"/>
      <c r="D15" s="63"/>
      <c r="E15" s="63"/>
      <c r="F15" s="66" t="s">
        <v>464</v>
      </c>
      <c r="G15" s="66"/>
      <c r="H15" s="66"/>
      <c r="I15" s="67">
        <f>(Source!F216+ Source!F215)/1000*8.21</f>
        <v>11.443180100000001</v>
      </c>
      <c r="J15" s="68"/>
      <c r="K15" s="9" t="s">
        <v>461</v>
      </c>
      <c r="L15" s="8"/>
      <c r="M15" s="8"/>
    </row>
    <row r="16" spans="1:30" ht="14.25" x14ac:dyDescent="0.2">
      <c r="A16" s="60" t="s">
        <v>465</v>
      </c>
      <c r="B16" s="60" t="s">
        <v>466</v>
      </c>
      <c r="C16" s="60" t="s">
        <v>467</v>
      </c>
      <c r="D16" s="60" t="s">
        <v>468</v>
      </c>
      <c r="E16" s="60" t="s">
        <v>469</v>
      </c>
      <c r="F16" s="60"/>
      <c r="G16" s="61" t="s">
        <v>470</v>
      </c>
      <c r="H16" s="61"/>
      <c r="I16" s="61"/>
      <c r="J16" s="60" t="s">
        <v>471</v>
      </c>
      <c r="K16" s="60"/>
      <c r="L16" s="8"/>
      <c r="M16" s="8"/>
    </row>
    <row r="17" spans="1:28" ht="20.100000000000001" customHeight="1" x14ac:dyDescent="0.2">
      <c r="A17" s="60"/>
      <c r="B17" s="60"/>
      <c r="C17" s="60"/>
      <c r="D17" s="60"/>
      <c r="E17" s="60" t="s">
        <v>117</v>
      </c>
      <c r="F17" s="60" t="s">
        <v>472</v>
      </c>
      <c r="G17" s="60" t="s">
        <v>117</v>
      </c>
      <c r="H17" s="60" t="s">
        <v>473</v>
      </c>
      <c r="I17" s="60" t="s">
        <v>472</v>
      </c>
      <c r="J17" s="60"/>
      <c r="K17" s="60"/>
      <c r="L17" s="8"/>
      <c r="M17" s="8"/>
    </row>
    <row r="18" spans="1:28" ht="14.25" x14ac:dyDescent="0.2">
      <c r="A18" s="60"/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8"/>
      <c r="M18" s="8"/>
    </row>
    <row r="19" spans="1:28" ht="20.100000000000001" customHeight="1" x14ac:dyDescent="0.2">
      <c r="A19" s="60"/>
      <c r="B19" s="60"/>
      <c r="C19" s="60"/>
      <c r="D19" s="60"/>
      <c r="E19" s="60" t="s">
        <v>474</v>
      </c>
      <c r="F19" s="60" t="s">
        <v>475</v>
      </c>
      <c r="G19" s="60"/>
      <c r="H19" s="60"/>
      <c r="I19" s="60" t="s">
        <v>475</v>
      </c>
      <c r="J19" s="60" t="s">
        <v>476</v>
      </c>
      <c r="K19" s="60"/>
      <c r="L19" s="8"/>
      <c r="M19" s="8"/>
    </row>
    <row r="20" spans="1:28" ht="14.25" x14ac:dyDescent="0.2">
      <c r="A20" s="60"/>
      <c r="B20" s="60"/>
      <c r="C20" s="60"/>
      <c r="D20" s="60"/>
      <c r="E20" s="60"/>
      <c r="F20" s="60"/>
      <c r="G20" s="60"/>
      <c r="H20" s="60"/>
      <c r="I20" s="60"/>
      <c r="J20" s="10" t="s">
        <v>477</v>
      </c>
      <c r="K20" s="10" t="s">
        <v>478</v>
      </c>
      <c r="L20" s="8"/>
      <c r="M20" s="8"/>
    </row>
    <row r="21" spans="1:28" ht="14.25" x14ac:dyDescent="0.2">
      <c r="A21" s="37">
        <v>1</v>
      </c>
      <c r="B21" s="37">
        <v>2</v>
      </c>
      <c r="C21" s="37">
        <v>3</v>
      </c>
      <c r="D21" s="37">
        <v>4</v>
      </c>
      <c r="E21" s="37">
        <v>5</v>
      </c>
      <c r="F21" s="37">
        <v>6</v>
      </c>
      <c r="G21" s="37">
        <v>7</v>
      </c>
      <c r="H21" s="37">
        <v>8</v>
      </c>
      <c r="I21" s="37">
        <v>9</v>
      </c>
      <c r="J21" s="37">
        <v>10</v>
      </c>
      <c r="K21" s="37">
        <v>11</v>
      </c>
      <c r="L21" s="8"/>
      <c r="M21" s="8"/>
    </row>
    <row r="22" spans="1:28" x14ac:dyDescent="0.2">
      <c r="A22" s="38"/>
      <c r="B22" s="38"/>
      <c r="C22" s="38"/>
      <c r="D22" s="38"/>
      <c r="E22" s="38"/>
      <c r="F22" s="38"/>
      <c r="G22" s="38"/>
      <c r="H22" s="38"/>
      <c r="I22" s="38"/>
      <c r="J22" s="38"/>
      <c r="K22" s="38"/>
    </row>
    <row r="23" spans="1:28" ht="16.5" x14ac:dyDescent="0.25">
      <c r="A23" s="59" t="str">
        <f>CONCATENATE("Подраздел: ",IF(Source!G28&lt;&gt;"Новый подраздел", Source!G28, ""))</f>
        <v>Подраздел: Демонтажные работы</v>
      </c>
      <c r="B23" s="59"/>
      <c r="C23" s="59"/>
      <c r="D23" s="59"/>
      <c r="E23" s="59"/>
      <c r="F23" s="59"/>
      <c r="G23" s="59"/>
      <c r="H23" s="59"/>
      <c r="I23" s="59"/>
      <c r="J23" s="59"/>
      <c r="K23" s="59"/>
    </row>
    <row r="24" spans="1:28" ht="42.75" x14ac:dyDescent="0.2">
      <c r="A24" s="39" t="str">
        <f>Source!E32</f>
        <v>1</v>
      </c>
      <c r="B24" s="39" t="str">
        <f>Source!F32</f>
        <v>м08-02-363-2</v>
      </c>
      <c r="C24" s="40" t="str">
        <f>Source!G32</f>
        <v>Демонтаж. Кронштейны специальные на опорах для светильников сварные металлические, количество рожков: 2</v>
      </c>
      <c r="D24" s="41">
        <f>Source!I32</f>
        <v>4</v>
      </c>
      <c r="E24" s="42">
        <f>Source!AB32</f>
        <v>63.42</v>
      </c>
      <c r="F24" s="42">
        <f>Source!AD32</f>
        <v>54.75</v>
      </c>
      <c r="G24" s="42">
        <f>Source!O32</f>
        <v>253.68</v>
      </c>
      <c r="H24" s="42">
        <f>Source!S32</f>
        <v>34.68</v>
      </c>
      <c r="I24" s="42">
        <f>Source!Q32</f>
        <v>219</v>
      </c>
      <c r="J24" s="42">
        <f>Source!AH32</f>
        <v>1.0920000000000001</v>
      </c>
      <c r="K24" s="42">
        <f>Source!U32</f>
        <v>4.3680000000000003</v>
      </c>
      <c r="T24">
        <f>Source!O32+Source!X32+Source!Y32</f>
        <v>341.49</v>
      </c>
      <c r="U24">
        <f>Source!P32</f>
        <v>0</v>
      </c>
      <c r="V24">
        <f>Source!S32</f>
        <v>34.68</v>
      </c>
      <c r="W24">
        <f>Source!Q32</f>
        <v>219</v>
      </c>
      <c r="X24">
        <f>Source!R32</f>
        <v>20.2</v>
      </c>
      <c r="Y24">
        <f>Source!U32</f>
        <v>4.3680000000000003</v>
      </c>
      <c r="Z24">
        <f>Source!V32</f>
        <v>1.524</v>
      </c>
      <c r="AA24">
        <f>Source!X32</f>
        <v>52.14</v>
      </c>
      <c r="AB24">
        <f>Source!Y32</f>
        <v>35.67</v>
      </c>
    </row>
    <row r="25" spans="1:28" ht="14.25" x14ac:dyDescent="0.2">
      <c r="A25" s="38"/>
      <c r="B25" s="38"/>
      <c r="C25" s="43" t="str">
        <f>Source!H32</f>
        <v>1  ШТ.</v>
      </c>
      <c r="D25" s="41"/>
      <c r="E25" s="42">
        <f>Source!AF32</f>
        <v>8.67</v>
      </c>
      <c r="F25" s="42">
        <f>Source!AE32</f>
        <v>5.05</v>
      </c>
      <c r="G25" s="42"/>
      <c r="H25" s="42"/>
      <c r="I25" s="42">
        <f>Source!R32</f>
        <v>20.2</v>
      </c>
      <c r="J25" s="42">
        <f>Source!AI32</f>
        <v>0.38100000000000001</v>
      </c>
      <c r="K25" s="42">
        <f>Source!V32</f>
        <v>1.524</v>
      </c>
    </row>
    <row r="26" spans="1:28" x14ac:dyDescent="0.2">
      <c r="A26" s="38"/>
      <c r="B26" s="38"/>
      <c r="C26" s="51" t="s">
        <v>480</v>
      </c>
      <c r="D26" s="58" t="s">
        <v>22</v>
      </c>
      <c r="E26" s="58"/>
      <c r="F26" s="58"/>
      <c r="G26" s="58"/>
      <c r="H26" s="58"/>
      <c r="I26" s="58"/>
      <c r="J26" s="58"/>
      <c r="K26" s="58"/>
    </row>
    <row r="27" spans="1:28" x14ac:dyDescent="0.2">
      <c r="A27" s="38"/>
      <c r="B27" s="38"/>
      <c r="C27" s="51" t="s">
        <v>481</v>
      </c>
      <c r="D27" s="58" t="s">
        <v>23</v>
      </c>
      <c r="E27" s="58"/>
      <c r="F27" s="58"/>
      <c r="G27" s="58"/>
      <c r="H27" s="58"/>
      <c r="I27" s="58"/>
      <c r="J27" s="58"/>
      <c r="K27" s="58"/>
    </row>
    <row r="28" spans="1:28" x14ac:dyDescent="0.2">
      <c r="A28" s="38"/>
      <c r="B28" s="38"/>
      <c r="C28" s="51" t="s">
        <v>482</v>
      </c>
      <c r="D28" s="58" t="s">
        <v>23</v>
      </c>
      <c r="E28" s="58"/>
      <c r="F28" s="58"/>
      <c r="G28" s="58"/>
      <c r="H28" s="58"/>
      <c r="I28" s="58"/>
      <c r="J28" s="58"/>
      <c r="K28" s="58"/>
    </row>
    <row r="29" spans="1:28" x14ac:dyDescent="0.2">
      <c r="A29" s="38"/>
      <c r="B29" s="38"/>
      <c r="C29" s="51" t="s">
        <v>483</v>
      </c>
      <c r="D29" s="58" t="s">
        <v>23</v>
      </c>
      <c r="E29" s="58"/>
      <c r="F29" s="58"/>
      <c r="G29" s="58"/>
      <c r="H29" s="58"/>
      <c r="I29" s="58"/>
      <c r="J29" s="58"/>
      <c r="K29" s="58"/>
    </row>
    <row r="30" spans="1:28" x14ac:dyDescent="0.2">
      <c r="A30" s="38"/>
      <c r="B30" s="38"/>
      <c r="C30" s="51" t="s">
        <v>484</v>
      </c>
      <c r="D30" s="58" t="s">
        <v>23</v>
      </c>
      <c r="E30" s="58"/>
      <c r="F30" s="58"/>
      <c r="G30" s="58"/>
      <c r="H30" s="58"/>
      <c r="I30" s="58"/>
      <c r="J30" s="58"/>
      <c r="K30" s="58"/>
    </row>
    <row r="31" spans="1:28" x14ac:dyDescent="0.2">
      <c r="A31" s="38"/>
      <c r="B31" s="38"/>
      <c r="C31" s="51" t="s">
        <v>485</v>
      </c>
      <c r="D31" s="58" t="s">
        <v>23</v>
      </c>
      <c r="E31" s="58"/>
      <c r="F31" s="58"/>
      <c r="G31" s="58"/>
      <c r="H31" s="58"/>
      <c r="I31" s="58"/>
      <c r="J31" s="58"/>
      <c r="K31" s="58"/>
    </row>
    <row r="32" spans="1:28" x14ac:dyDescent="0.2">
      <c r="A32" s="38"/>
      <c r="B32" s="38"/>
      <c r="C32" s="44" t="s">
        <v>486</v>
      </c>
      <c r="D32" s="45">
        <f>Source!BZ32</f>
        <v>95</v>
      </c>
      <c r="E32" s="46">
        <f>(Source!AF32+Source!AE32)*Source!FX32/100</f>
        <v>13.033999999999999</v>
      </c>
      <c r="F32" s="45"/>
      <c r="G32" s="46">
        <f>Source!X32</f>
        <v>52.14</v>
      </c>
      <c r="H32" s="45" t="str">
        <f>CONCATENATE(Source!AT32)</f>
        <v>95</v>
      </c>
      <c r="I32" s="45"/>
      <c r="J32" s="45"/>
      <c r="K32" s="45"/>
    </row>
    <row r="33" spans="1:28" x14ac:dyDescent="0.2">
      <c r="A33" s="38"/>
      <c r="B33" s="38"/>
      <c r="C33" s="44" t="s">
        <v>487</v>
      </c>
      <c r="D33" s="45">
        <f>Source!CA32</f>
        <v>65</v>
      </c>
      <c r="E33" s="46">
        <f>(Source!AF32+Source!AE32)*Source!FY32/100</f>
        <v>8.9179999999999993</v>
      </c>
      <c r="F33" s="45"/>
      <c r="G33" s="46">
        <f>Source!Y32</f>
        <v>35.67</v>
      </c>
      <c r="H33" s="45" t="str">
        <f>CONCATENATE(Source!AU32)</f>
        <v>65</v>
      </c>
      <c r="I33" s="45"/>
      <c r="J33" s="45"/>
      <c r="K33" s="45"/>
    </row>
    <row r="34" spans="1:28" x14ac:dyDescent="0.2">
      <c r="A34" s="38"/>
      <c r="B34" s="38"/>
      <c r="C34" s="44" t="s">
        <v>488</v>
      </c>
      <c r="D34" s="45"/>
      <c r="E34" s="46">
        <f>((Source!AF32+Source!AE32)*Source!FX32/100)+((Source!AF32+Source!AE32)*Source!FY32/100)+Source!AB32</f>
        <v>85.372</v>
      </c>
      <c r="F34" s="45"/>
      <c r="G34" s="46">
        <f>Source!O32+Source!X32+Source!Y32</f>
        <v>341.49</v>
      </c>
      <c r="H34" s="45"/>
      <c r="I34" s="45"/>
      <c r="J34" s="45"/>
      <c r="K34" s="45"/>
    </row>
    <row r="35" spans="1:28" ht="14.25" x14ac:dyDescent="0.2">
      <c r="A35" s="39" t="str">
        <f>Source!E33</f>
        <v>2</v>
      </c>
      <c r="B35" s="39" t="str">
        <f>Source!F33</f>
        <v>33-04-040-1</v>
      </c>
      <c r="C35" s="40" t="str">
        <f>Source!G33</f>
        <v>Демонтаж: 3-х проводов ВЛ 0,38 кВ</v>
      </c>
      <c r="D35" s="41">
        <f>Source!I33</f>
        <v>4</v>
      </c>
      <c r="E35" s="42">
        <f>Source!AB33</f>
        <v>43.09</v>
      </c>
      <c r="F35" s="42">
        <f>Source!AD33</f>
        <v>34.43</v>
      </c>
      <c r="G35" s="42">
        <f>Source!O33</f>
        <v>172.36</v>
      </c>
      <c r="H35" s="42">
        <f>Source!S33</f>
        <v>34.64</v>
      </c>
      <c r="I35" s="42">
        <f>Source!Q33</f>
        <v>137.72</v>
      </c>
      <c r="J35" s="42">
        <f>Source!AH33</f>
        <v>1.27</v>
      </c>
      <c r="K35" s="42">
        <f>Source!U33</f>
        <v>5.08</v>
      </c>
      <c r="T35">
        <f>Source!O33+Source!X33+Source!Y33</f>
        <v>247.98000000000002</v>
      </c>
      <c r="U35">
        <f>Source!P33</f>
        <v>0</v>
      </c>
      <c r="V35">
        <f>Source!S33</f>
        <v>34.64</v>
      </c>
      <c r="W35">
        <f>Source!Q33</f>
        <v>137.72</v>
      </c>
      <c r="X35">
        <f>Source!R33</f>
        <v>13.84</v>
      </c>
      <c r="Y35">
        <f>Source!U33</f>
        <v>5.08</v>
      </c>
      <c r="Z35">
        <f>Source!V33</f>
        <v>1.4</v>
      </c>
      <c r="AA35">
        <f>Source!X33</f>
        <v>50.9</v>
      </c>
      <c r="AB35">
        <f>Source!Y33</f>
        <v>24.72</v>
      </c>
    </row>
    <row r="36" spans="1:28" ht="14.25" x14ac:dyDescent="0.2">
      <c r="A36" s="38"/>
      <c r="B36" s="38"/>
      <c r="C36" s="43" t="str">
        <f>Source!H33</f>
        <v>1 опора (3 провода)</v>
      </c>
      <c r="D36" s="41"/>
      <c r="E36" s="42">
        <f>Source!AF33</f>
        <v>8.66</v>
      </c>
      <c r="F36" s="42">
        <f>Source!AE33</f>
        <v>3.46</v>
      </c>
      <c r="G36" s="42"/>
      <c r="H36" s="42"/>
      <c r="I36" s="42">
        <f>Source!R33</f>
        <v>13.84</v>
      </c>
      <c r="J36" s="42">
        <f>Source!AI33</f>
        <v>0.35</v>
      </c>
      <c r="K36" s="42">
        <f>Source!V33</f>
        <v>1.4</v>
      </c>
    </row>
    <row r="37" spans="1:28" x14ac:dyDescent="0.2">
      <c r="A37" s="38"/>
      <c r="B37" s="38"/>
      <c r="C37" s="51" t="s">
        <v>489</v>
      </c>
      <c r="D37" s="58" t="s">
        <v>35</v>
      </c>
      <c r="E37" s="58"/>
      <c r="F37" s="58"/>
      <c r="G37" s="58"/>
      <c r="H37" s="58"/>
      <c r="I37" s="58"/>
      <c r="J37" s="58"/>
      <c r="K37" s="58"/>
    </row>
    <row r="38" spans="1:28" x14ac:dyDescent="0.2">
      <c r="A38" s="38"/>
      <c r="B38" s="38"/>
      <c r="C38" s="44" t="s">
        <v>486</v>
      </c>
      <c r="D38" s="45">
        <f>Source!BZ33</f>
        <v>105</v>
      </c>
      <c r="E38" s="46">
        <f>(Source!AF33+Source!AE33)*Source!FX33/100</f>
        <v>12.726000000000001</v>
      </c>
      <c r="F38" s="45"/>
      <c r="G38" s="46">
        <f>Source!X33</f>
        <v>50.9</v>
      </c>
      <c r="H38" s="45" t="str">
        <f>CONCATENATE(Source!AT33)</f>
        <v>105</v>
      </c>
      <c r="I38" s="45"/>
      <c r="J38" s="45"/>
      <c r="K38" s="45"/>
    </row>
    <row r="39" spans="1:28" x14ac:dyDescent="0.2">
      <c r="A39" s="38"/>
      <c r="B39" s="38"/>
      <c r="C39" s="44" t="s">
        <v>487</v>
      </c>
      <c r="D39" s="45">
        <f>Source!CA33</f>
        <v>60</v>
      </c>
      <c r="E39" s="46">
        <f>(Source!AF33+Source!AE33)*Source!FY33/100</f>
        <v>6.1812000000000005</v>
      </c>
      <c r="F39" s="45" t="str">
        <f>CONCATENATE(Source!DM33,Source!FU33, "=", Source!FY33, "%")</f>
        <v>*0,85=51%</v>
      </c>
      <c r="G39" s="46">
        <f>Source!Y33</f>
        <v>24.72</v>
      </c>
      <c r="H39" s="45" t="str">
        <f>CONCATENATE(Source!AU33)</f>
        <v>51</v>
      </c>
      <c r="I39" s="45"/>
      <c r="J39" s="45"/>
      <c r="K39" s="45"/>
    </row>
    <row r="40" spans="1:28" x14ac:dyDescent="0.2">
      <c r="A40" s="38"/>
      <c r="B40" s="38"/>
      <c r="C40" s="44" t="s">
        <v>488</v>
      </c>
      <c r="D40" s="45"/>
      <c r="E40" s="46">
        <f>((Source!AF33+Source!AE33)*Source!FX33/100)+((Source!AF33+Source!AE33)*Source!FY33/100)+Source!AB33</f>
        <v>61.997200000000007</v>
      </c>
      <c r="F40" s="45"/>
      <c r="G40" s="46">
        <f>Source!O33+Source!X33+Source!Y33</f>
        <v>247.98000000000002</v>
      </c>
      <c r="H40" s="45"/>
      <c r="I40" s="45"/>
      <c r="J40" s="45"/>
      <c r="K40" s="45"/>
    </row>
    <row r="41" spans="1:28" ht="28.5" x14ac:dyDescent="0.2">
      <c r="A41" s="39" t="str">
        <f>Source!E34</f>
        <v>3</v>
      </c>
      <c r="B41" s="39" t="str">
        <f>Source!F34</f>
        <v>33-04-040-2</v>
      </c>
      <c r="C41" s="40" t="str">
        <f>Source!G34</f>
        <v>Демонтаж: одного дополнительного провода</v>
      </c>
      <c r="D41" s="41">
        <f>Source!I34</f>
        <v>-4</v>
      </c>
      <c r="E41" s="42">
        <f>Source!AB34</f>
        <v>7.72</v>
      </c>
      <c r="F41" s="42">
        <f>Source!AD34</f>
        <v>6.71</v>
      </c>
      <c r="G41" s="42">
        <f>Source!O34</f>
        <v>-30.88</v>
      </c>
      <c r="H41" s="42">
        <f>Source!S34</f>
        <v>-4.04</v>
      </c>
      <c r="I41" s="42">
        <f>Source!Q34</f>
        <v>-26.84</v>
      </c>
      <c r="J41" s="42">
        <f>Source!AH34</f>
        <v>0.15</v>
      </c>
      <c r="K41" s="42">
        <f>Source!U34</f>
        <v>-0.6</v>
      </c>
      <c r="T41">
        <f>Source!O34+Source!X34+Source!Y34</f>
        <v>-41.489999999999995</v>
      </c>
      <c r="U41">
        <f>Source!P34</f>
        <v>0</v>
      </c>
      <c r="V41">
        <f>Source!S34</f>
        <v>-4.04</v>
      </c>
      <c r="W41">
        <f>Source!Q34</f>
        <v>-26.84</v>
      </c>
      <c r="X41">
        <f>Source!R34</f>
        <v>-2.76</v>
      </c>
      <c r="Y41">
        <f>Source!U34</f>
        <v>-0.6</v>
      </c>
      <c r="Z41">
        <f>Source!V34</f>
        <v>-0.28000000000000003</v>
      </c>
      <c r="AA41">
        <f>Source!X34</f>
        <v>-7.14</v>
      </c>
      <c r="AB41">
        <f>Source!Y34</f>
        <v>-3.47</v>
      </c>
    </row>
    <row r="42" spans="1:28" ht="14.25" x14ac:dyDescent="0.2">
      <c r="A42" s="38"/>
      <c r="B42" s="38"/>
      <c r="C42" s="43" t="str">
        <f>Source!H34</f>
        <v>1 опора (3 провода)</v>
      </c>
      <c r="D42" s="41"/>
      <c r="E42" s="42">
        <f>Source!AF34</f>
        <v>1.01</v>
      </c>
      <c r="F42" s="42">
        <f>Source!AE34</f>
        <v>0.69</v>
      </c>
      <c r="G42" s="42"/>
      <c r="H42" s="42"/>
      <c r="I42" s="42">
        <f>Source!R34</f>
        <v>-2.76</v>
      </c>
      <c r="J42" s="42">
        <f>Source!AI34</f>
        <v>7.0000000000000007E-2</v>
      </c>
      <c r="K42" s="42">
        <f>Source!V34</f>
        <v>-0.28000000000000003</v>
      </c>
    </row>
    <row r="43" spans="1:28" x14ac:dyDescent="0.2">
      <c r="A43" s="38"/>
      <c r="B43" s="38"/>
      <c r="C43" s="51" t="s">
        <v>489</v>
      </c>
      <c r="D43" s="58" t="s">
        <v>35</v>
      </c>
      <c r="E43" s="58"/>
      <c r="F43" s="58"/>
      <c r="G43" s="58"/>
      <c r="H43" s="58"/>
      <c r="I43" s="58"/>
      <c r="J43" s="58"/>
      <c r="K43" s="58"/>
    </row>
    <row r="44" spans="1:28" x14ac:dyDescent="0.2">
      <c r="A44" s="38"/>
      <c r="B44" s="38"/>
      <c r="C44" s="44" t="s">
        <v>486</v>
      </c>
      <c r="D44" s="45">
        <f>Source!BZ34</f>
        <v>105</v>
      </c>
      <c r="E44" s="46">
        <f>(Source!AF34+Source!AE34)*Source!FX34/100</f>
        <v>1.7849999999999999</v>
      </c>
      <c r="F44" s="45"/>
      <c r="G44" s="46">
        <f>Source!X34</f>
        <v>-7.14</v>
      </c>
      <c r="H44" s="45" t="str">
        <f>CONCATENATE(Source!AT34)</f>
        <v>105</v>
      </c>
      <c r="I44" s="45"/>
      <c r="J44" s="45"/>
      <c r="K44" s="45"/>
    </row>
    <row r="45" spans="1:28" x14ac:dyDescent="0.2">
      <c r="A45" s="38"/>
      <c r="B45" s="38"/>
      <c r="C45" s="44" t="s">
        <v>487</v>
      </c>
      <c r="D45" s="45">
        <f>Source!CA34</f>
        <v>60</v>
      </c>
      <c r="E45" s="46">
        <f>(Source!AF34+Source!AE34)*Source!FY34/100</f>
        <v>0.86699999999999999</v>
      </c>
      <c r="F45" s="45" t="str">
        <f>CONCATENATE(Source!DM34,Source!FU34, "=", Source!FY34, "%")</f>
        <v>*0,85=51%</v>
      </c>
      <c r="G45" s="46">
        <f>Source!Y34</f>
        <v>-3.47</v>
      </c>
      <c r="H45" s="45" t="str">
        <f>CONCATENATE(Source!AU34)</f>
        <v>51</v>
      </c>
      <c r="I45" s="45"/>
      <c r="J45" s="45"/>
      <c r="K45" s="45"/>
    </row>
    <row r="46" spans="1:28" x14ac:dyDescent="0.2">
      <c r="A46" s="38"/>
      <c r="B46" s="38"/>
      <c r="C46" s="44" t="s">
        <v>488</v>
      </c>
      <c r="D46" s="45"/>
      <c r="E46" s="46">
        <f>((Source!AF34+Source!AE34)*Source!FX34/100)+((Source!AF34+Source!AE34)*Source!FY34/100)+Source!AB34</f>
        <v>10.372</v>
      </c>
      <c r="F46" s="45"/>
      <c r="G46" s="46">
        <f>Source!O34+Source!X34+Source!Y34</f>
        <v>-41.489999999999995</v>
      </c>
      <c r="H46" s="45"/>
      <c r="I46" s="45"/>
      <c r="J46" s="45"/>
      <c r="K46" s="45"/>
    </row>
    <row r="47" spans="1:28" ht="42.75" x14ac:dyDescent="0.2">
      <c r="A47" s="39" t="str">
        <f>Source!E35</f>
        <v>4</v>
      </c>
      <c r="B47" s="39" t="str">
        <f>Source!F35</f>
        <v>м08-02-369-3</v>
      </c>
      <c r="C47" s="40" t="str">
        <f>Source!G35</f>
        <v>Демонтаж. Светильник, устанавливаемый вне зданий с лампами: ртутными</v>
      </c>
      <c r="D47" s="41">
        <f>Source!I35</f>
        <v>8</v>
      </c>
      <c r="E47" s="42">
        <f>Source!AB35</f>
        <v>17.46</v>
      </c>
      <c r="F47" s="42">
        <f>Source!AD35</f>
        <v>13.72</v>
      </c>
      <c r="G47" s="42">
        <f>Source!O35</f>
        <v>139.68</v>
      </c>
      <c r="H47" s="42">
        <f>Source!S35</f>
        <v>29.92</v>
      </c>
      <c r="I47" s="42">
        <f>Source!Q35</f>
        <v>109.76</v>
      </c>
      <c r="J47" s="42">
        <f>Source!AH35</f>
        <v>0.438</v>
      </c>
      <c r="K47" s="42">
        <f>Source!U35</f>
        <v>3.504</v>
      </c>
      <c r="T47">
        <f>Source!O35+Source!X35+Source!Y35</f>
        <v>203.29000000000002</v>
      </c>
      <c r="U47">
        <f>Source!P35</f>
        <v>0</v>
      </c>
      <c r="V47">
        <f>Source!S35</f>
        <v>29.92</v>
      </c>
      <c r="W47">
        <f>Source!Q35</f>
        <v>109.76</v>
      </c>
      <c r="X47">
        <f>Source!R35</f>
        <v>9.84</v>
      </c>
      <c r="Y47">
        <f>Source!U35</f>
        <v>3.504</v>
      </c>
      <c r="Z47">
        <f>Source!V35</f>
        <v>0.74399999999999999</v>
      </c>
      <c r="AA47">
        <f>Source!X35</f>
        <v>37.770000000000003</v>
      </c>
      <c r="AB47">
        <f>Source!Y35</f>
        <v>25.84</v>
      </c>
    </row>
    <row r="48" spans="1:28" ht="14.25" x14ac:dyDescent="0.2">
      <c r="A48" s="38"/>
      <c r="B48" s="38"/>
      <c r="C48" s="43" t="str">
        <f>Source!H35</f>
        <v>1  ШТ.</v>
      </c>
      <c r="D48" s="41"/>
      <c r="E48" s="42">
        <f>Source!AF35</f>
        <v>3.74</v>
      </c>
      <c r="F48" s="42">
        <f>Source!AE35</f>
        <v>1.23</v>
      </c>
      <c r="G48" s="42"/>
      <c r="H48" s="42"/>
      <c r="I48" s="42">
        <f>Source!R35</f>
        <v>9.84</v>
      </c>
      <c r="J48" s="42">
        <f>Source!AI35</f>
        <v>9.2999999999999999E-2</v>
      </c>
      <c r="K48" s="42">
        <f>Source!V35</f>
        <v>0.74399999999999999</v>
      </c>
    </row>
    <row r="49" spans="1:28" x14ac:dyDescent="0.2">
      <c r="A49" s="38"/>
      <c r="B49" s="38"/>
      <c r="C49" s="51" t="s">
        <v>480</v>
      </c>
      <c r="D49" s="58" t="s">
        <v>22</v>
      </c>
      <c r="E49" s="58"/>
      <c r="F49" s="58"/>
      <c r="G49" s="58"/>
      <c r="H49" s="58"/>
      <c r="I49" s="58"/>
      <c r="J49" s="58"/>
      <c r="K49" s="58"/>
    </row>
    <row r="50" spans="1:28" x14ac:dyDescent="0.2">
      <c r="A50" s="38"/>
      <c r="B50" s="38"/>
      <c r="C50" s="51" t="s">
        <v>481</v>
      </c>
      <c r="D50" s="58" t="s">
        <v>44</v>
      </c>
      <c r="E50" s="58"/>
      <c r="F50" s="58"/>
      <c r="G50" s="58"/>
      <c r="H50" s="58"/>
      <c r="I50" s="58"/>
      <c r="J50" s="58"/>
      <c r="K50" s="58"/>
    </row>
    <row r="51" spans="1:28" x14ac:dyDescent="0.2">
      <c r="A51" s="38"/>
      <c r="B51" s="38"/>
      <c r="C51" s="51" t="s">
        <v>482</v>
      </c>
      <c r="D51" s="58" t="s">
        <v>44</v>
      </c>
      <c r="E51" s="58"/>
      <c r="F51" s="58"/>
      <c r="G51" s="58"/>
      <c r="H51" s="58"/>
      <c r="I51" s="58"/>
      <c r="J51" s="58"/>
      <c r="K51" s="58"/>
    </row>
    <row r="52" spans="1:28" x14ac:dyDescent="0.2">
      <c r="A52" s="38"/>
      <c r="B52" s="38"/>
      <c r="C52" s="51" t="s">
        <v>483</v>
      </c>
      <c r="D52" s="58" t="s">
        <v>44</v>
      </c>
      <c r="E52" s="58"/>
      <c r="F52" s="58"/>
      <c r="G52" s="58"/>
      <c r="H52" s="58"/>
      <c r="I52" s="58"/>
      <c r="J52" s="58"/>
      <c r="K52" s="58"/>
    </row>
    <row r="53" spans="1:28" x14ac:dyDescent="0.2">
      <c r="A53" s="38"/>
      <c r="B53" s="38"/>
      <c r="C53" s="51" t="s">
        <v>484</v>
      </c>
      <c r="D53" s="58" t="s">
        <v>44</v>
      </c>
      <c r="E53" s="58"/>
      <c r="F53" s="58"/>
      <c r="G53" s="58"/>
      <c r="H53" s="58"/>
      <c r="I53" s="58"/>
      <c r="J53" s="58"/>
      <c r="K53" s="58"/>
    </row>
    <row r="54" spans="1:28" x14ac:dyDescent="0.2">
      <c r="A54" s="38"/>
      <c r="B54" s="38"/>
      <c r="C54" s="51" t="s">
        <v>485</v>
      </c>
      <c r="D54" s="58" t="s">
        <v>44</v>
      </c>
      <c r="E54" s="58"/>
      <c r="F54" s="58"/>
      <c r="G54" s="58"/>
      <c r="H54" s="58"/>
      <c r="I54" s="58"/>
      <c r="J54" s="58"/>
      <c r="K54" s="58"/>
    </row>
    <row r="55" spans="1:28" x14ac:dyDescent="0.2">
      <c r="A55" s="38"/>
      <c r="B55" s="38"/>
      <c r="C55" s="44" t="s">
        <v>486</v>
      </c>
      <c r="D55" s="45">
        <f>Source!BZ35</f>
        <v>95</v>
      </c>
      <c r="E55" s="46">
        <f>(Source!AF35+Source!AE35)*Source!FX35/100</f>
        <v>4.7215000000000007</v>
      </c>
      <c r="F55" s="45"/>
      <c r="G55" s="46">
        <f>Source!X35</f>
        <v>37.770000000000003</v>
      </c>
      <c r="H55" s="45" t="str">
        <f>CONCATENATE(Source!AT35)</f>
        <v>95</v>
      </c>
      <c r="I55" s="45"/>
      <c r="J55" s="45"/>
      <c r="K55" s="45"/>
    </row>
    <row r="56" spans="1:28" x14ac:dyDescent="0.2">
      <c r="A56" s="38"/>
      <c r="B56" s="38"/>
      <c r="C56" s="44" t="s">
        <v>487</v>
      </c>
      <c r="D56" s="45">
        <f>Source!CA35</f>
        <v>65</v>
      </c>
      <c r="E56" s="46">
        <f>(Source!AF35+Source!AE35)*Source!FY35/100</f>
        <v>3.2305000000000006</v>
      </c>
      <c r="F56" s="45"/>
      <c r="G56" s="46">
        <f>Source!Y35</f>
        <v>25.84</v>
      </c>
      <c r="H56" s="45" t="str">
        <f>CONCATENATE(Source!AU35)</f>
        <v>65</v>
      </c>
      <c r="I56" s="45"/>
      <c r="J56" s="45"/>
      <c r="K56" s="45"/>
    </row>
    <row r="57" spans="1:28" x14ac:dyDescent="0.2">
      <c r="A57" s="38"/>
      <c r="B57" s="38"/>
      <c r="C57" s="44" t="s">
        <v>488</v>
      </c>
      <c r="D57" s="45"/>
      <c r="E57" s="46">
        <f>((Source!AF35+Source!AE35)*Source!FX35/100)+((Source!AF35+Source!AE35)*Source!FY35/100)+Source!AB35</f>
        <v>25.412000000000003</v>
      </c>
      <c r="F57" s="45"/>
      <c r="G57" s="46">
        <f>Source!O35+Source!X35+Source!Y35</f>
        <v>203.29000000000002</v>
      </c>
      <c r="H57" s="45"/>
      <c r="I57" s="45"/>
      <c r="J57" s="45"/>
      <c r="K57" s="45"/>
    </row>
    <row r="58" spans="1:28" ht="28.5" x14ac:dyDescent="0.2">
      <c r="A58" s="39" t="str">
        <f>Source!E36</f>
        <v>5</v>
      </c>
      <c r="B58" s="39" t="str">
        <f>Source!F36</f>
        <v>33-04-042-1</v>
      </c>
      <c r="C58" s="40" t="str">
        <f>Source!G36</f>
        <v>Демонтаж опор ВЛ 0,38-10 кВ: без приставок одностоечных</v>
      </c>
      <c r="D58" s="41">
        <f>Source!I36</f>
        <v>4</v>
      </c>
      <c r="E58" s="42">
        <f>Source!AB36</f>
        <v>70.3</v>
      </c>
      <c r="F58" s="42">
        <f>Source!AD36</f>
        <v>64.319999999999993</v>
      </c>
      <c r="G58" s="42">
        <f>Source!O36</f>
        <v>281.2</v>
      </c>
      <c r="H58" s="42">
        <f>Source!S36</f>
        <v>23.92</v>
      </c>
      <c r="I58" s="42">
        <f>Source!Q36</f>
        <v>257.27999999999997</v>
      </c>
      <c r="J58" s="42">
        <f>Source!AH36</f>
        <v>0.81</v>
      </c>
      <c r="K58" s="42">
        <f>Source!U36</f>
        <v>3.24</v>
      </c>
      <c r="T58">
        <f>Source!O36+Source!X36+Source!Y36</f>
        <v>349.78000000000003</v>
      </c>
      <c r="U58">
        <f>Source!P36</f>
        <v>0</v>
      </c>
      <c r="V58">
        <f>Source!S36</f>
        <v>23.92</v>
      </c>
      <c r="W58">
        <f>Source!Q36</f>
        <v>257.27999999999997</v>
      </c>
      <c r="X58">
        <f>Source!R36</f>
        <v>20.04</v>
      </c>
      <c r="Y58">
        <f>Source!U36</f>
        <v>3.24</v>
      </c>
      <c r="Z58">
        <f>Source!V36</f>
        <v>1.76</v>
      </c>
      <c r="AA58">
        <f>Source!X36</f>
        <v>46.16</v>
      </c>
      <c r="AB58">
        <f>Source!Y36</f>
        <v>22.42</v>
      </c>
    </row>
    <row r="59" spans="1:28" ht="14.25" x14ac:dyDescent="0.2">
      <c r="A59" s="38"/>
      <c r="B59" s="38"/>
      <c r="C59" s="43" t="str">
        <f>Source!H36</f>
        <v>1 ОПОРА</v>
      </c>
      <c r="D59" s="41"/>
      <c r="E59" s="42">
        <f>Source!AF36</f>
        <v>5.98</v>
      </c>
      <c r="F59" s="42">
        <f>Source!AE36</f>
        <v>5.01</v>
      </c>
      <c r="G59" s="42"/>
      <c r="H59" s="42"/>
      <c r="I59" s="42">
        <f>Source!R36</f>
        <v>20.04</v>
      </c>
      <c r="J59" s="42">
        <f>Source!AI36</f>
        <v>0.44</v>
      </c>
      <c r="K59" s="42">
        <f>Source!V36</f>
        <v>1.76</v>
      </c>
    </row>
    <row r="60" spans="1:28" x14ac:dyDescent="0.2">
      <c r="A60" s="38"/>
      <c r="B60" s="38"/>
      <c r="C60" s="51" t="s">
        <v>489</v>
      </c>
      <c r="D60" s="58" t="s">
        <v>35</v>
      </c>
      <c r="E60" s="58"/>
      <c r="F60" s="58"/>
      <c r="G60" s="58"/>
      <c r="H60" s="58"/>
      <c r="I60" s="58"/>
      <c r="J60" s="58"/>
      <c r="K60" s="58"/>
    </row>
    <row r="61" spans="1:28" x14ac:dyDescent="0.2">
      <c r="A61" s="38"/>
      <c r="B61" s="38"/>
      <c r="C61" s="44" t="s">
        <v>486</v>
      </c>
      <c r="D61" s="45">
        <f>Source!BZ36</f>
        <v>105</v>
      </c>
      <c r="E61" s="46">
        <f>(Source!AF36+Source!AE36)*Source!FX36/100</f>
        <v>11.5395</v>
      </c>
      <c r="F61" s="45"/>
      <c r="G61" s="46">
        <f>Source!X36</f>
        <v>46.16</v>
      </c>
      <c r="H61" s="45" t="str">
        <f>CONCATENATE(Source!AT36)</f>
        <v>105</v>
      </c>
      <c r="I61" s="45"/>
      <c r="J61" s="45"/>
      <c r="K61" s="45"/>
    </row>
    <row r="62" spans="1:28" x14ac:dyDescent="0.2">
      <c r="A62" s="38"/>
      <c r="B62" s="38"/>
      <c r="C62" s="44" t="s">
        <v>487</v>
      </c>
      <c r="D62" s="45">
        <f>Source!CA36</f>
        <v>60</v>
      </c>
      <c r="E62" s="46">
        <f>(Source!AF36+Source!AE36)*Source!FY36/100</f>
        <v>5.6048999999999998</v>
      </c>
      <c r="F62" s="45" t="str">
        <f>CONCATENATE(Source!DM36,Source!FU36, "=", Source!FY36, "%")</f>
        <v>*0,85=51%</v>
      </c>
      <c r="G62" s="46">
        <f>Source!Y36</f>
        <v>22.42</v>
      </c>
      <c r="H62" s="45" t="str">
        <f>CONCATENATE(Source!AU36)</f>
        <v>51</v>
      </c>
      <c r="I62" s="45"/>
      <c r="J62" s="45"/>
      <c r="K62" s="45"/>
    </row>
    <row r="63" spans="1:28" x14ac:dyDescent="0.2">
      <c r="A63" s="38"/>
      <c r="B63" s="38"/>
      <c r="C63" s="44" t="s">
        <v>488</v>
      </c>
      <c r="D63" s="45"/>
      <c r="E63" s="46">
        <f>((Source!AF36+Source!AE36)*Source!FX36/100)+((Source!AF36+Source!AE36)*Source!FY36/100)+Source!AB36</f>
        <v>87.444400000000002</v>
      </c>
      <c r="F63" s="45"/>
      <c r="G63" s="46">
        <f>Source!O36+Source!X36+Source!Y36</f>
        <v>349.78000000000003</v>
      </c>
      <c r="H63" s="45"/>
      <c r="I63" s="45"/>
      <c r="J63" s="45"/>
      <c r="K63" s="45"/>
    </row>
    <row r="64" spans="1:28" ht="71.25" x14ac:dyDescent="0.2">
      <c r="A64" s="39" t="str">
        <f>Source!E37</f>
        <v>6</v>
      </c>
      <c r="B64" s="39" t="str">
        <f>Source!F37</f>
        <v>пг03-21-01-005</v>
      </c>
      <c r="C64" s="40" t="str">
        <f>Source!G37</f>
        <v>Перевозка грузов автомобилями-самосвалами грузоподъемностью 10 т, работающих вне карьера, на расстояние: до 5 км I класс груза (стойка СВ11 - 1,13т)</v>
      </c>
      <c r="D64" s="41">
        <f>Source!I37</f>
        <v>4.5199999999999996</v>
      </c>
      <c r="E64" s="42">
        <f>Source!AB37</f>
        <v>6.65</v>
      </c>
      <c r="F64" s="42">
        <f>Source!AD37</f>
        <v>6.65</v>
      </c>
      <c r="G64" s="42">
        <f>Source!O37</f>
        <v>30.06</v>
      </c>
      <c r="H64" s="42">
        <f>Source!S37</f>
        <v>0</v>
      </c>
      <c r="I64" s="42">
        <f>Source!Q37</f>
        <v>30.06</v>
      </c>
      <c r="J64" s="42">
        <f>Source!AH37</f>
        <v>0</v>
      </c>
      <c r="K64" s="42">
        <f>Source!U37</f>
        <v>0</v>
      </c>
      <c r="T64">
        <f>Source!O37+Source!X37+Source!Y37</f>
        <v>30.06</v>
      </c>
      <c r="U64">
        <f>Source!P37</f>
        <v>0</v>
      </c>
      <c r="V64">
        <f>Source!S37</f>
        <v>0</v>
      </c>
      <c r="W64">
        <f>Source!Q37</f>
        <v>30.06</v>
      </c>
      <c r="X64">
        <f>Source!R37</f>
        <v>0</v>
      </c>
      <c r="Y64">
        <f>Source!U37</f>
        <v>0</v>
      </c>
      <c r="Z64">
        <f>Source!V37</f>
        <v>0</v>
      </c>
      <c r="AA64">
        <f>Source!X37</f>
        <v>0</v>
      </c>
      <c r="AB64">
        <f>Source!Y37</f>
        <v>0</v>
      </c>
    </row>
    <row r="65" spans="1:28" ht="14.25" x14ac:dyDescent="0.2">
      <c r="A65" s="38"/>
      <c r="B65" s="38"/>
      <c r="C65" s="43" t="str">
        <f>Source!H37</f>
        <v>1 Т ГРУЗА</v>
      </c>
      <c r="D65" s="41"/>
      <c r="E65" s="42">
        <f>Source!AF37</f>
        <v>0</v>
      </c>
      <c r="F65" s="42">
        <f>Source!AE37</f>
        <v>0</v>
      </c>
      <c r="G65" s="42"/>
      <c r="H65" s="42"/>
      <c r="I65" s="42">
        <f>Source!R37</f>
        <v>0</v>
      </c>
      <c r="J65" s="42">
        <f>Source!AI37</f>
        <v>0</v>
      </c>
      <c r="K65" s="42">
        <f>Source!V37</f>
        <v>0</v>
      </c>
    </row>
    <row r="66" spans="1:28" x14ac:dyDescent="0.2">
      <c r="A66" s="38"/>
      <c r="B66" s="38"/>
      <c r="C66" s="51" t="str">
        <f>"Объем: "&amp;Source!I37&amp;"=4*"&amp;"1,13"</f>
        <v>Объем: 4,52=4*1,13</v>
      </c>
      <c r="D66" s="38"/>
      <c r="E66" s="38"/>
      <c r="F66" s="38"/>
      <c r="G66" s="38"/>
      <c r="H66" s="38"/>
      <c r="I66" s="38"/>
      <c r="J66" s="38"/>
      <c r="K66" s="38"/>
    </row>
    <row r="67" spans="1:28" ht="71.25" x14ac:dyDescent="0.2">
      <c r="A67" s="39" t="str">
        <f>Source!E38</f>
        <v>7</v>
      </c>
      <c r="B67" s="39" t="str">
        <f>Source!F38</f>
        <v>пг01-01-01-043</v>
      </c>
      <c r="C67" s="40" t="str">
        <f>Source!G38</f>
        <v>Погрузочные работы при автомобильных перевозках: мусора строительного с погрузкой экскаваторами емкостью ковша до 0,5 м3</v>
      </c>
      <c r="D67" s="41">
        <f>Source!I38</f>
        <v>4.5199999999999996</v>
      </c>
      <c r="E67" s="42">
        <f>Source!AB38</f>
        <v>3.52</v>
      </c>
      <c r="F67" s="42">
        <f>Source!AD38</f>
        <v>3.52</v>
      </c>
      <c r="G67" s="42">
        <f>Source!O38</f>
        <v>15.91</v>
      </c>
      <c r="H67" s="42">
        <f>Source!S38</f>
        <v>0</v>
      </c>
      <c r="I67" s="42">
        <f>Source!Q38</f>
        <v>15.91</v>
      </c>
      <c r="J67" s="42">
        <f>Source!AH38</f>
        <v>0</v>
      </c>
      <c r="K67" s="42">
        <f>Source!U38</f>
        <v>0</v>
      </c>
      <c r="T67">
        <f>Source!O38+Source!X38+Source!Y38</f>
        <v>15.91</v>
      </c>
      <c r="U67">
        <f>Source!P38</f>
        <v>0</v>
      </c>
      <c r="V67">
        <f>Source!S38</f>
        <v>0</v>
      </c>
      <c r="W67">
        <f>Source!Q38</f>
        <v>15.91</v>
      </c>
      <c r="X67">
        <f>Source!R38</f>
        <v>0</v>
      </c>
      <c r="Y67">
        <f>Source!U38</f>
        <v>0</v>
      </c>
      <c r="Z67">
        <f>Source!V38</f>
        <v>0</v>
      </c>
      <c r="AA67">
        <f>Source!X38</f>
        <v>0</v>
      </c>
      <c r="AB67">
        <f>Source!Y38</f>
        <v>0</v>
      </c>
    </row>
    <row r="68" spans="1:28" ht="14.25" x14ac:dyDescent="0.2">
      <c r="A68" s="38"/>
      <c r="B68" s="38"/>
      <c r="C68" s="43" t="str">
        <f>Source!H38</f>
        <v>1 Т ГРУЗА</v>
      </c>
      <c r="D68" s="41"/>
      <c r="E68" s="42">
        <f>Source!AF38</f>
        <v>0</v>
      </c>
      <c r="F68" s="42">
        <f>Source!AE38</f>
        <v>0</v>
      </c>
      <c r="G68" s="42"/>
      <c r="H68" s="42"/>
      <c r="I68" s="42">
        <f>Source!R38</f>
        <v>0</v>
      </c>
      <c r="J68" s="42">
        <f>Source!AI38</f>
        <v>0</v>
      </c>
      <c r="K68" s="42">
        <f>Source!V38</f>
        <v>0</v>
      </c>
    </row>
    <row r="69" spans="1:28" x14ac:dyDescent="0.2">
      <c r="A69" s="38"/>
      <c r="B69" s="38"/>
      <c r="C69" s="38"/>
      <c r="D69" s="38"/>
      <c r="E69" s="38"/>
      <c r="F69" s="38"/>
      <c r="G69" s="38"/>
      <c r="H69" s="38"/>
      <c r="I69" s="38"/>
      <c r="J69" s="38"/>
      <c r="K69" s="38"/>
    </row>
    <row r="70" spans="1:28" ht="15" x14ac:dyDescent="0.25">
      <c r="A70" s="47"/>
      <c r="B70" s="47"/>
      <c r="C70" s="52" t="str">
        <f>CONCATENATE("Итого по подразделу: ",IF(Source!G40&lt;&gt;"Новый подраздел", Source!G40, ""))</f>
        <v>Итого по подразделу: Демонтажные работы</v>
      </c>
      <c r="D70" s="52"/>
      <c r="E70" s="52"/>
      <c r="F70" s="52"/>
      <c r="G70" s="48">
        <f>IF(SUM(T23:T69)=0, "-", SUM(T23:T69))</f>
        <v>1147.02</v>
      </c>
      <c r="H70" s="48">
        <f>IF(SUM(V23:V69)=0, "-", SUM(V23:V69))</f>
        <v>119.11999999999999</v>
      </c>
      <c r="I70" s="48">
        <f>IF(SUM(W23:W69)=0, "-", SUM(W23:W69))</f>
        <v>742.89</v>
      </c>
      <c r="J70" s="48"/>
      <c r="K70" s="48">
        <f>IF(SUM(Y23:Y69)=0, "-", SUM(Y23:Y69))</f>
        <v>15.592000000000001</v>
      </c>
    </row>
    <row r="71" spans="1:28" ht="15" x14ac:dyDescent="0.25">
      <c r="A71" s="47"/>
      <c r="B71" s="47"/>
      <c r="C71" s="47"/>
      <c r="D71" s="47"/>
      <c r="E71" s="47"/>
      <c r="F71" s="47"/>
      <c r="G71" s="48"/>
      <c r="H71" s="48"/>
      <c r="I71" s="48">
        <f>IF(SUM(X23:X69)=0, "-", SUM(X23:X69))</f>
        <v>61.160000000000004</v>
      </c>
      <c r="J71" s="48"/>
      <c r="K71" s="48">
        <f>IF(SUM(Z23:Z69)=0, "-", SUM(Z23:Z69))</f>
        <v>5.1479999999999997</v>
      </c>
    </row>
    <row r="72" spans="1:28" x14ac:dyDescent="0.2">
      <c r="A72" s="38"/>
      <c r="B72" s="38"/>
      <c r="C72" s="38"/>
      <c r="D72" s="38"/>
      <c r="E72" s="38"/>
      <c r="F72" s="38"/>
      <c r="G72" s="38"/>
      <c r="H72" s="38"/>
      <c r="I72" s="38"/>
      <c r="J72" s="38"/>
      <c r="K72" s="38"/>
    </row>
    <row r="73" spans="1:28" x14ac:dyDescent="0.2">
      <c r="A73" s="38"/>
      <c r="B73" s="38"/>
      <c r="C73" s="38"/>
      <c r="D73" s="38"/>
      <c r="E73" s="38"/>
      <c r="F73" s="38"/>
      <c r="G73" s="38"/>
      <c r="H73" s="38"/>
      <c r="I73" s="38"/>
      <c r="J73" s="38"/>
      <c r="K73" s="38"/>
    </row>
    <row r="74" spans="1:28" x14ac:dyDescent="0.2">
      <c r="A74" s="38"/>
      <c r="B74" s="38"/>
      <c r="C74" s="38"/>
      <c r="D74" s="38"/>
      <c r="E74" s="38"/>
      <c r="F74" s="38"/>
      <c r="G74" s="38"/>
      <c r="H74" s="38"/>
      <c r="I74" s="38"/>
      <c r="J74" s="38"/>
      <c r="K74" s="38"/>
    </row>
    <row r="75" spans="1:28" ht="16.5" x14ac:dyDescent="0.25">
      <c r="A75" s="59" t="str">
        <f>CONCATENATE("Подраздел: ",IF(Source!G70&lt;&gt;"Новый подраздел", Source!G70, ""))</f>
        <v>Подраздел: Монтажные работы</v>
      </c>
      <c r="B75" s="59"/>
      <c r="C75" s="59"/>
      <c r="D75" s="59"/>
      <c r="E75" s="59"/>
      <c r="F75" s="59"/>
      <c r="G75" s="59"/>
      <c r="H75" s="59"/>
      <c r="I75" s="59"/>
      <c r="J75" s="59"/>
      <c r="K75" s="59"/>
    </row>
    <row r="76" spans="1:28" ht="42.75" x14ac:dyDescent="0.2">
      <c r="A76" s="39" t="str">
        <f>Source!E74</f>
        <v>8</v>
      </c>
      <c r="B76" s="39" t="str">
        <f>Source!F74</f>
        <v>33-04-016-2</v>
      </c>
      <c r="C76" s="40" t="str">
        <f>Source!G74</f>
        <v>Развозка конструкций и материалов опор ВЛ 0,38-10 кВ по трассе: одностоечных железобетонных опор</v>
      </c>
      <c r="D76" s="41">
        <f>Source!I74</f>
        <v>7</v>
      </c>
      <c r="E76" s="42">
        <f>Source!AB74</f>
        <v>60.41</v>
      </c>
      <c r="F76" s="42">
        <f>Source!AD74</f>
        <v>57.04</v>
      </c>
      <c r="G76" s="42">
        <f>Source!O74</f>
        <v>422.87</v>
      </c>
      <c r="H76" s="42">
        <f>Source!S74</f>
        <v>23.59</v>
      </c>
      <c r="I76" s="42">
        <f>Source!Q74</f>
        <v>399.28</v>
      </c>
      <c r="J76" s="42">
        <f>Source!AH74</f>
        <v>0.50600000000000001</v>
      </c>
      <c r="K76" s="42">
        <f>Source!U74</f>
        <v>3.5419999999999998</v>
      </c>
      <c r="T76">
        <f>Source!O74+Source!X74+Source!Y74</f>
        <v>546.48</v>
      </c>
      <c r="U76">
        <f>Source!P74</f>
        <v>0</v>
      </c>
      <c r="V76">
        <f>Source!S74</f>
        <v>23.59</v>
      </c>
      <c r="W76">
        <f>Source!Q74</f>
        <v>399.28</v>
      </c>
      <c r="X76">
        <f>Source!R74</f>
        <v>55.65</v>
      </c>
      <c r="Y76">
        <f>Source!U74</f>
        <v>3.5419999999999998</v>
      </c>
      <c r="Z76">
        <f>Source!V74</f>
        <v>4.2</v>
      </c>
      <c r="AA76">
        <f>Source!X74</f>
        <v>83.2</v>
      </c>
      <c r="AB76">
        <f>Source!Y74</f>
        <v>40.409999999999997</v>
      </c>
    </row>
    <row r="77" spans="1:28" ht="14.25" x14ac:dyDescent="0.2">
      <c r="A77" s="38"/>
      <c r="B77" s="38"/>
      <c r="C77" s="43" t="str">
        <f>Source!H74</f>
        <v>1 ОПОРА</v>
      </c>
      <c r="D77" s="41"/>
      <c r="E77" s="42">
        <f>Source!AF74</f>
        <v>3.37</v>
      </c>
      <c r="F77" s="42">
        <f>Source!AE74</f>
        <v>7.95</v>
      </c>
      <c r="G77" s="42"/>
      <c r="H77" s="42"/>
      <c r="I77" s="42">
        <f>Source!R74</f>
        <v>55.65</v>
      </c>
      <c r="J77" s="42">
        <f>Source!AI74</f>
        <v>0.6</v>
      </c>
      <c r="K77" s="42">
        <f>Source!V74</f>
        <v>4.2</v>
      </c>
    </row>
    <row r="78" spans="1:28" x14ac:dyDescent="0.2">
      <c r="A78" s="38"/>
      <c r="B78" s="38"/>
      <c r="C78" s="51" t="s">
        <v>481</v>
      </c>
      <c r="D78" s="58" t="s">
        <v>11</v>
      </c>
      <c r="E78" s="58"/>
      <c r="F78" s="58"/>
      <c r="G78" s="58"/>
      <c r="H78" s="58"/>
      <c r="I78" s="58"/>
      <c r="J78" s="58"/>
      <c r="K78" s="58"/>
    </row>
    <row r="79" spans="1:28" x14ac:dyDescent="0.2">
      <c r="A79" s="38"/>
      <c r="B79" s="38"/>
      <c r="C79" s="51" t="s">
        <v>482</v>
      </c>
      <c r="D79" s="58" t="s">
        <v>11</v>
      </c>
      <c r="E79" s="58"/>
      <c r="F79" s="58"/>
      <c r="G79" s="58"/>
      <c r="H79" s="58"/>
      <c r="I79" s="58"/>
      <c r="J79" s="58"/>
      <c r="K79" s="58"/>
    </row>
    <row r="80" spans="1:28" x14ac:dyDescent="0.2">
      <c r="A80" s="38"/>
      <c r="B80" s="38"/>
      <c r="C80" s="51" t="s">
        <v>483</v>
      </c>
      <c r="D80" s="58" t="s">
        <v>12</v>
      </c>
      <c r="E80" s="58"/>
      <c r="F80" s="58"/>
      <c r="G80" s="58"/>
      <c r="H80" s="58"/>
      <c r="I80" s="58"/>
      <c r="J80" s="58"/>
      <c r="K80" s="58"/>
    </row>
    <row r="81" spans="1:28" x14ac:dyDescent="0.2">
      <c r="A81" s="38"/>
      <c r="B81" s="38"/>
      <c r="C81" s="51" t="s">
        <v>484</v>
      </c>
      <c r="D81" s="58" t="s">
        <v>12</v>
      </c>
      <c r="E81" s="58"/>
      <c r="F81" s="58"/>
      <c r="G81" s="58"/>
      <c r="H81" s="58"/>
      <c r="I81" s="58"/>
      <c r="J81" s="58"/>
      <c r="K81" s="58"/>
    </row>
    <row r="82" spans="1:28" x14ac:dyDescent="0.2">
      <c r="A82" s="38"/>
      <c r="B82" s="38"/>
      <c r="C82" s="51" t="s">
        <v>485</v>
      </c>
      <c r="D82" s="58" t="s">
        <v>11</v>
      </c>
      <c r="E82" s="58"/>
      <c r="F82" s="58"/>
      <c r="G82" s="58"/>
      <c r="H82" s="58"/>
      <c r="I82" s="58"/>
      <c r="J82" s="58"/>
      <c r="K82" s="58"/>
    </row>
    <row r="83" spans="1:28" x14ac:dyDescent="0.2">
      <c r="A83" s="38"/>
      <c r="B83" s="38"/>
      <c r="C83" s="51" t="s">
        <v>489</v>
      </c>
      <c r="D83" s="58" t="s">
        <v>35</v>
      </c>
      <c r="E83" s="58"/>
      <c r="F83" s="58"/>
      <c r="G83" s="58"/>
      <c r="H83" s="58"/>
      <c r="I83" s="58"/>
      <c r="J83" s="58"/>
      <c r="K83" s="58"/>
    </row>
    <row r="84" spans="1:28" x14ac:dyDescent="0.2">
      <c r="A84" s="38"/>
      <c r="B84" s="38"/>
      <c r="C84" s="44" t="s">
        <v>486</v>
      </c>
      <c r="D84" s="45">
        <f>Source!BZ74</f>
        <v>105</v>
      </c>
      <c r="E84" s="46">
        <f>(Source!AF74+Source!AE74)*Source!FX74/100</f>
        <v>11.886000000000001</v>
      </c>
      <c r="F84" s="45"/>
      <c r="G84" s="46">
        <f>Source!X74</f>
        <v>83.2</v>
      </c>
      <c r="H84" s="45" t="str">
        <f>CONCATENATE(Source!AT74)</f>
        <v>105</v>
      </c>
      <c r="I84" s="45"/>
      <c r="J84" s="45"/>
      <c r="K84" s="45"/>
    </row>
    <row r="85" spans="1:28" x14ac:dyDescent="0.2">
      <c r="A85" s="38"/>
      <c r="B85" s="38"/>
      <c r="C85" s="44" t="s">
        <v>487</v>
      </c>
      <c r="D85" s="45">
        <f>Source!CA74</f>
        <v>60</v>
      </c>
      <c r="E85" s="46">
        <f>(Source!AF74+Source!AE74)*Source!FY74/100</f>
        <v>5.7732000000000001</v>
      </c>
      <c r="F85" s="45" t="str">
        <f>CONCATENATE(Source!DM74,Source!FU74, "=", Source!FY74, "%")</f>
        <v>*0,85=51%</v>
      </c>
      <c r="G85" s="46">
        <f>Source!Y74</f>
        <v>40.409999999999997</v>
      </c>
      <c r="H85" s="45" t="str">
        <f>CONCATENATE(Source!AU74)</f>
        <v>51</v>
      </c>
      <c r="I85" s="45"/>
      <c r="J85" s="45"/>
      <c r="K85" s="45"/>
    </row>
    <row r="86" spans="1:28" x14ac:dyDescent="0.2">
      <c r="A86" s="38"/>
      <c r="B86" s="38"/>
      <c r="C86" s="44" t="s">
        <v>488</v>
      </c>
      <c r="D86" s="45"/>
      <c r="E86" s="46">
        <f>((Source!AF74+Source!AE74)*Source!FX74/100)+((Source!AF74+Source!AE74)*Source!FY74/100)+Source!AB74</f>
        <v>78.069199999999995</v>
      </c>
      <c r="F86" s="45"/>
      <c r="G86" s="46">
        <f>Source!O74+Source!X74+Source!Y74</f>
        <v>546.48</v>
      </c>
      <c r="H86" s="45"/>
      <c r="I86" s="45"/>
      <c r="J86" s="45"/>
      <c r="K86" s="45"/>
    </row>
    <row r="87" spans="1:28" ht="57" x14ac:dyDescent="0.2">
      <c r="A87" s="39" t="str">
        <f>Source!E75</f>
        <v>9</v>
      </c>
      <c r="B87" s="39" t="str">
        <f>Source!F75</f>
        <v>33-04-016-5</v>
      </c>
      <c r="C87" s="40" t="str">
        <f>Source!G75</f>
        <v>Развозка конструкций и материалов опор ВЛ 0,38-10 кВ по трассе: материалов оснастки одностоечных опор</v>
      </c>
      <c r="D87" s="41">
        <f>Source!I75</f>
        <v>7</v>
      </c>
      <c r="E87" s="42">
        <f>Source!AB75</f>
        <v>15.63</v>
      </c>
      <c r="F87" s="42">
        <f>Source!AD75</f>
        <v>13.72</v>
      </c>
      <c r="G87" s="42">
        <f>Source!O75</f>
        <v>109.41</v>
      </c>
      <c r="H87" s="42">
        <f>Source!S75</f>
        <v>13.37</v>
      </c>
      <c r="I87" s="42">
        <f>Source!Q75</f>
        <v>96.04</v>
      </c>
      <c r="J87" s="42">
        <f>Source!AH75</f>
        <v>0.28749999999999998</v>
      </c>
      <c r="K87" s="42">
        <f>Source!U75</f>
        <v>2.0124999999999997</v>
      </c>
      <c r="T87">
        <f>Source!O75+Source!X75+Source!Y75</f>
        <v>155.70999999999998</v>
      </c>
      <c r="U87">
        <f>Source!P75</f>
        <v>0</v>
      </c>
      <c r="V87">
        <f>Source!S75</f>
        <v>13.37</v>
      </c>
      <c r="W87">
        <f>Source!Q75</f>
        <v>96.04</v>
      </c>
      <c r="X87">
        <f>Source!R75</f>
        <v>16.309999999999999</v>
      </c>
      <c r="Y87">
        <f>Source!U75</f>
        <v>2.0124999999999997</v>
      </c>
      <c r="Z87">
        <f>Source!V75</f>
        <v>1.2250000000000001</v>
      </c>
      <c r="AA87">
        <f>Source!X75</f>
        <v>31.16</v>
      </c>
      <c r="AB87">
        <f>Source!Y75</f>
        <v>15.14</v>
      </c>
    </row>
    <row r="88" spans="1:28" ht="14.25" x14ac:dyDescent="0.2">
      <c r="A88" s="38"/>
      <c r="B88" s="38"/>
      <c r="C88" s="43" t="str">
        <f>Source!H75</f>
        <v>1 ОПОРА</v>
      </c>
      <c r="D88" s="41"/>
      <c r="E88" s="42">
        <f>Source!AF75</f>
        <v>1.91</v>
      </c>
      <c r="F88" s="42">
        <f>Source!AE75</f>
        <v>2.33</v>
      </c>
      <c r="G88" s="42"/>
      <c r="H88" s="42"/>
      <c r="I88" s="42">
        <f>Source!R75</f>
        <v>16.309999999999999</v>
      </c>
      <c r="J88" s="42">
        <f>Source!AI75</f>
        <v>0.17500000000000002</v>
      </c>
      <c r="K88" s="42">
        <f>Source!V75</f>
        <v>1.2250000000000001</v>
      </c>
    </row>
    <row r="89" spans="1:28" x14ac:dyDescent="0.2">
      <c r="A89" s="38"/>
      <c r="B89" s="38"/>
      <c r="C89" s="51" t="s">
        <v>481</v>
      </c>
      <c r="D89" s="58" t="s">
        <v>11</v>
      </c>
      <c r="E89" s="58"/>
      <c r="F89" s="58"/>
      <c r="G89" s="58"/>
      <c r="H89" s="58"/>
      <c r="I89" s="58"/>
      <c r="J89" s="58"/>
      <c r="K89" s="58"/>
    </row>
    <row r="90" spans="1:28" x14ac:dyDescent="0.2">
      <c r="A90" s="38"/>
      <c r="B90" s="38"/>
      <c r="C90" s="51" t="s">
        <v>482</v>
      </c>
      <c r="D90" s="58" t="s">
        <v>11</v>
      </c>
      <c r="E90" s="58"/>
      <c r="F90" s="58"/>
      <c r="G90" s="58"/>
      <c r="H90" s="58"/>
      <c r="I90" s="58"/>
      <c r="J90" s="58"/>
      <c r="K90" s="58"/>
    </row>
    <row r="91" spans="1:28" x14ac:dyDescent="0.2">
      <c r="A91" s="38"/>
      <c r="B91" s="38"/>
      <c r="C91" s="51" t="s">
        <v>483</v>
      </c>
      <c r="D91" s="58" t="s">
        <v>12</v>
      </c>
      <c r="E91" s="58"/>
      <c r="F91" s="58"/>
      <c r="G91" s="58"/>
      <c r="H91" s="58"/>
      <c r="I91" s="58"/>
      <c r="J91" s="58"/>
      <c r="K91" s="58"/>
    </row>
    <row r="92" spans="1:28" x14ac:dyDescent="0.2">
      <c r="A92" s="38"/>
      <c r="B92" s="38"/>
      <c r="C92" s="51" t="s">
        <v>484</v>
      </c>
      <c r="D92" s="58" t="s">
        <v>12</v>
      </c>
      <c r="E92" s="58"/>
      <c r="F92" s="58"/>
      <c r="G92" s="58"/>
      <c r="H92" s="58"/>
      <c r="I92" s="58"/>
      <c r="J92" s="58"/>
      <c r="K92" s="58"/>
    </row>
    <row r="93" spans="1:28" x14ac:dyDescent="0.2">
      <c r="A93" s="38"/>
      <c r="B93" s="38"/>
      <c r="C93" s="51" t="s">
        <v>485</v>
      </c>
      <c r="D93" s="58" t="s">
        <v>11</v>
      </c>
      <c r="E93" s="58"/>
      <c r="F93" s="58"/>
      <c r="G93" s="58"/>
      <c r="H93" s="58"/>
      <c r="I93" s="58"/>
      <c r="J93" s="58"/>
      <c r="K93" s="58"/>
    </row>
    <row r="94" spans="1:28" x14ac:dyDescent="0.2">
      <c r="A94" s="38"/>
      <c r="B94" s="38"/>
      <c r="C94" s="51" t="s">
        <v>489</v>
      </c>
      <c r="D94" s="58" t="s">
        <v>35</v>
      </c>
      <c r="E94" s="58"/>
      <c r="F94" s="58"/>
      <c r="G94" s="58"/>
      <c r="H94" s="58"/>
      <c r="I94" s="58"/>
      <c r="J94" s="58"/>
      <c r="K94" s="58"/>
    </row>
    <row r="95" spans="1:28" x14ac:dyDescent="0.2">
      <c r="A95" s="38"/>
      <c r="B95" s="38"/>
      <c r="C95" s="44" t="s">
        <v>486</v>
      </c>
      <c r="D95" s="45">
        <f>Source!BZ75</f>
        <v>105</v>
      </c>
      <c r="E95" s="46">
        <f>(Source!AF75+Source!AE75)*Source!FX75/100</f>
        <v>4.4520000000000008</v>
      </c>
      <c r="F95" s="45"/>
      <c r="G95" s="46">
        <f>Source!X75</f>
        <v>31.16</v>
      </c>
      <c r="H95" s="45" t="str">
        <f>CONCATENATE(Source!AT75)</f>
        <v>105</v>
      </c>
      <c r="I95" s="45"/>
      <c r="J95" s="45"/>
      <c r="K95" s="45"/>
    </row>
    <row r="96" spans="1:28" x14ac:dyDescent="0.2">
      <c r="A96" s="38"/>
      <c r="B96" s="38"/>
      <c r="C96" s="44" t="s">
        <v>487</v>
      </c>
      <c r="D96" s="45">
        <f>Source!CA75</f>
        <v>60</v>
      </c>
      <c r="E96" s="46">
        <f>(Source!AF75+Source!AE75)*Source!FY75/100</f>
        <v>2.1623999999999999</v>
      </c>
      <c r="F96" s="45" t="str">
        <f>CONCATENATE(Source!DM75,Source!FU75, "=", Source!FY75, "%")</f>
        <v>*0,85=51%</v>
      </c>
      <c r="G96" s="46">
        <f>Source!Y75</f>
        <v>15.14</v>
      </c>
      <c r="H96" s="45" t="str">
        <f>CONCATENATE(Source!AU75)</f>
        <v>51</v>
      </c>
      <c r="I96" s="45"/>
      <c r="J96" s="45"/>
      <c r="K96" s="45"/>
    </row>
    <row r="97" spans="1:28" x14ac:dyDescent="0.2">
      <c r="A97" s="38"/>
      <c r="B97" s="38"/>
      <c r="C97" s="44" t="s">
        <v>488</v>
      </c>
      <c r="D97" s="45"/>
      <c r="E97" s="46">
        <f>((Source!AF75+Source!AE75)*Source!FX75/100)+((Source!AF75+Source!AE75)*Source!FY75/100)+Source!AB75</f>
        <v>22.244400000000002</v>
      </c>
      <c r="F97" s="45"/>
      <c r="G97" s="46">
        <f>Source!O75+Source!X75+Source!Y75</f>
        <v>155.70999999999998</v>
      </c>
      <c r="H97" s="45"/>
      <c r="I97" s="45"/>
      <c r="J97" s="45"/>
      <c r="K97" s="45"/>
    </row>
    <row r="98" spans="1:28" ht="42.75" x14ac:dyDescent="0.2">
      <c r="A98" s="39" t="str">
        <f>Source!E76</f>
        <v>10</v>
      </c>
      <c r="B98" s="39" t="str">
        <f>Source!F76</f>
        <v>33-04-003-1</v>
      </c>
      <c r="C98" s="40" t="str">
        <f>Source!G76</f>
        <v>Установка железобетонных опор ВЛ 0,38; 6-10 кВ с траверсами без приставок: одностоечных</v>
      </c>
      <c r="D98" s="41">
        <f>Source!I76</f>
        <v>7</v>
      </c>
      <c r="E98" s="42">
        <f>Source!AB76</f>
        <v>230.02</v>
      </c>
      <c r="F98" s="42">
        <f>Source!AD76</f>
        <v>155.41</v>
      </c>
      <c r="G98" s="42">
        <f>Source!O76</f>
        <v>1610.14</v>
      </c>
      <c r="H98" s="42">
        <f>Source!S76</f>
        <v>220.57</v>
      </c>
      <c r="I98" s="42">
        <f>Source!Q76</f>
        <v>1087.8699999999999</v>
      </c>
      <c r="J98" s="42">
        <f>Source!AH76</f>
        <v>4.3699999999999992</v>
      </c>
      <c r="K98" s="42">
        <f>Source!U76</f>
        <v>30.589999999999996</v>
      </c>
      <c r="T98">
        <f>Source!O76+Source!X76+Source!Y76</f>
        <v>2075.44</v>
      </c>
      <c r="U98">
        <f>Source!P76</f>
        <v>301.7</v>
      </c>
      <c r="V98">
        <f>Source!S76</f>
        <v>220.57</v>
      </c>
      <c r="W98">
        <f>Source!Q76</f>
        <v>1087.8699999999999</v>
      </c>
      <c r="X98">
        <f>Source!R76</f>
        <v>77.7</v>
      </c>
      <c r="Y98">
        <f>Source!U76</f>
        <v>30.589999999999996</v>
      </c>
      <c r="Z98">
        <f>Source!V76</f>
        <v>6.8250000000000011</v>
      </c>
      <c r="AA98">
        <f>Source!X76</f>
        <v>313.18</v>
      </c>
      <c r="AB98">
        <f>Source!Y76</f>
        <v>152.12</v>
      </c>
    </row>
    <row r="99" spans="1:28" ht="14.25" x14ac:dyDescent="0.2">
      <c r="A99" s="38"/>
      <c r="B99" s="38"/>
      <c r="C99" s="43" t="str">
        <f>Source!H76</f>
        <v>1 ОПОРА</v>
      </c>
      <c r="D99" s="41"/>
      <c r="E99" s="42">
        <f>Source!AF76</f>
        <v>31.51</v>
      </c>
      <c r="F99" s="42">
        <f>Source!AE76</f>
        <v>11.1</v>
      </c>
      <c r="G99" s="42"/>
      <c r="H99" s="42"/>
      <c r="I99" s="42">
        <f>Source!R76</f>
        <v>77.7</v>
      </c>
      <c r="J99" s="42">
        <f>Source!AI76</f>
        <v>0.97500000000000009</v>
      </c>
      <c r="K99" s="42">
        <f>Source!V76</f>
        <v>6.8250000000000011</v>
      </c>
    </row>
    <row r="100" spans="1:28" x14ac:dyDescent="0.2">
      <c r="A100" s="38"/>
      <c r="B100" s="38"/>
      <c r="C100" s="51" t="s">
        <v>481</v>
      </c>
      <c r="D100" s="58" t="s">
        <v>11</v>
      </c>
      <c r="E100" s="58"/>
      <c r="F100" s="58"/>
      <c r="G100" s="58"/>
      <c r="H100" s="58"/>
      <c r="I100" s="58"/>
      <c r="J100" s="58"/>
      <c r="K100" s="58"/>
    </row>
    <row r="101" spans="1:28" x14ac:dyDescent="0.2">
      <c r="A101" s="38"/>
      <c r="B101" s="38"/>
      <c r="C101" s="51" t="s">
        <v>482</v>
      </c>
      <c r="D101" s="58" t="s">
        <v>11</v>
      </c>
      <c r="E101" s="58"/>
      <c r="F101" s="58"/>
      <c r="G101" s="58"/>
      <c r="H101" s="58"/>
      <c r="I101" s="58"/>
      <c r="J101" s="58"/>
      <c r="K101" s="58"/>
    </row>
    <row r="102" spans="1:28" x14ac:dyDescent="0.2">
      <c r="A102" s="38"/>
      <c r="B102" s="38"/>
      <c r="C102" s="51" t="s">
        <v>483</v>
      </c>
      <c r="D102" s="58" t="s">
        <v>12</v>
      </c>
      <c r="E102" s="58"/>
      <c r="F102" s="58"/>
      <c r="G102" s="58"/>
      <c r="H102" s="58"/>
      <c r="I102" s="58"/>
      <c r="J102" s="58"/>
      <c r="K102" s="58"/>
    </row>
    <row r="103" spans="1:28" x14ac:dyDescent="0.2">
      <c r="A103" s="38"/>
      <c r="B103" s="38"/>
      <c r="C103" s="51" t="s">
        <v>484</v>
      </c>
      <c r="D103" s="58" t="s">
        <v>12</v>
      </c>
      <c r="E103" s="58"/>
      <c r="F103" s="58"/>
      <c r="G103" s="58"/>
      <c r="H103" s="58"/>
      <c r="I103" s="58"/>
      <c r="J103" s="58"/>
      <c r="K103" s="58"/>
    </row>
    <row r="104" spans="1:28" x14ac:dyDescent="0.2">
      <c r="A104" s="38"/>
      <c r="B104" s="38"/>
      <c r="C104" s="51" t="s">
        <v>485</v>
      </c>
      <c r="D104" s="58" t="s">
        <v>11</v>
      </c>
      <c r="E104" s="58"/>
      <c r="F104" s="58"/>
      <c r="G104" s="58"/>
      <c r="H104" s="58"/>
      <c r="I104" s="58"/>
      <c r="J104" s="58"/>
      <c r="K104" s="58"/>
    </row>
    <row r="105" spans="1:28" x14ac:dyDescent="0.2">
      <c r="A105" s="38"/>
      <c r="B105" s="38"/>
      <c r="C105" s="51" t="s">
        <v>489</v>
      </c>
      <c r="D105" s="58" t="s">
        <v>35</v>
      </c>
      <c r="E105" s="58"/>
      <c r="F105" s="58"/>
      <c r="G105" s="58"/>
      <c r="H105" s="58"/>
      <c r="I105" s="58"/>
      <c r="J105" s="58"/>
      <c r="K105" s="58"/>
    </row>
    <row r="106" spans="1:28" x14ac:dyDescent="0.2">
      <c r="A106" s="38"/>
      <c r="B106" s="38"/>
      <c r="C106" s="44" t="s">
        <v>486</v>
      </c>
      <c r="D106" s="45">
        <f>Source!BZ76</f>
        <v>105</v>
      </c>
      <c r="E106" s="46">
        <f>(Source!AF76+Source!AE76)*Source!FX76/100</f>
        <v>44.740500000000004</v>
      </c>
      <c r="F106" s="45"/>
      <c r="G106" s="46">
        <f>Source!X76</f>
        <v>313.18</v>
      </c>
      <c r="H106" s="45" t="str">
        <f>CONCATENATE(Source!AT76)</f>
        <v>105</v>
      </c>
      <c r="I106" s="45"/>
      <c r="J106" s="45"/>
      <c r="K106" s="45"/>
    </row>
    <row r="107" spans="1:28" x14ac:dyDescent="0.2">
      <c r="A107" s="38"/>
      <c r="B107" s="38"/>
      <c r="C107" s="44" t="s">
        <v>487</v>
      </c>
      <c r="D107" s="45">
        <f>Source!CA76</f>
        <v>60</v>
      </c>
      <c r="E107" s="46">
        <f>(Source!AF76+Source!AE76)*Source!FY76/100</f>
        <v>21.731100000000001</v>
      </c>
      <c r="F107" s="45" t="str">
        <f>CONCATENATE(Source!DM76,Source!FU76, "=", Source!FY76, "%")</f>
        <v>*0,85=51%</v>
      </c>
      <c r="G107" s="46">
        <f>Source!Y76</f>
        <v>152.12</v>
      </c>
      <c r="H107" s="45" t="str">
        <f>CONCATENATE(Source!AU76)</f>
        <v>51</v>
      </c>
      <c r="I107" s="45"/>
      <c r="J107" s="45"/>
      <c r="K107" s="45"/>
    </row>
    <row r="108" spans="1:28" x14ac:dyDescent="0.2">
      <c r="A108" s="38"/>
      <c r="B108" s="38"/>
      <c r="C108" s="44" t="s">
        <v>488</v>
      </c>
      <c r="D108" s="45"/>
      <c r="E108" s="46">
        <f>((Source!AF76+Source!AE76)*Source!FX76/100)+((Source!AF76+Source!AE76)*Source!FY76/100)+Source!AB76</f>
        <v>296.49160000000001</v>
      </c>
      <c r="F108" s="45"/>
      <c r="G108" s="46">
        <f>Source!O76+Source!X76+Source!Y76</f>
        <v>2075.44</v>
      </c>
      <c r="H108" s="45"/>
      <c r="I108" s="45"/>
      <c r="J108" s="45"/>
      <c r="K108" s="45"/>
    </row>
    <row r="109" spans="1:28" ht="57" x14ac:dyDescent="0.2">
      <c r="A109" s="39" t="str">
        <f>Source!E77</f>
        <v>10,1</v>
      </c>
      <c r="B109" s="39" t="str">
        <f>Source!F77</f>
        <v>403-1947</v>
      </c>
      <c r="C109" s="40" t="str">
        <f>Source!G77</f>
        <v>Стойка опоры СВ 110-5 /бетон В30 (М400), объем 0,45 м3, расход арматуры 77,08 кг/ (серия 3.407.1-143 вып. 7)</v>
      </c>
      <c r="D109" s="41">
        <f>Source!I77</f>
        <v>7</v>
      </c>
      <c r="E109" s="42">
        <f>Source!AB77</f>
        <v>1487.26</v>
      </c>
      <c r="F109" s="42">
        <f>Source!AD77</f>
        <v>0</v>
      </c>
      <c r="G109" s="42">
        <f>Source!O77</f>
        <v>10410.82</v>
      </c>
      <c r="H109" s="42">
        <f>Source!S77</f>
        <v>0</v>
      </c>
      <c r="I109" s="42">
        <f>Source!Q77</f>
        <v>0</v>
      </c>
      <c r="J109" s="42">
        <f>Source!AH77</f>
        <v>0</v>
      </c>
      <c r="K109" s="42">
        <f>Source!U77</f>
        <v>0</v>
      </c>
      <c r="T109">
        <f>Source!O77+Source!X77+Source!Y77</f>
        <v>10410.82</v>
      </c>
      <c r="U109">
        <f>Source!P77</f>
        <v>10410.82</v>
      </c>
      <c r="V109">
        <f>Source!S77</f>
        <v>0</v>
      </c>
      <c r="W109">
        <f>Source!Q77</f>
        <v>0</v>
      </c>
      <c r="X109">
        <f>Source!R77</f>
        <v>0</v>
      </c>
      <c r="Y109">
        <f>Source!U77</f>
        <v>0</v>
      </c>
      <c r="Z109">
        <f>Source!V77</f>
        <v>0</v>
      </c>
      <c r="AA109">
        <f>Source!X77</f>
        <v>0</v>
      </c>
      <c r="AB109">
        <f>Source!Y77</f>
        <v>0</v>
      </c>
    </row>
    <row r="110" spans="1:28" ht="14.25" x14ac:dyDescent="0.2">
      <c r="A110" s="38"/>
      <c r="B110" s="38"/>
      <c r="C110" s="43" t="str">
        <f>Source!H77</f>
        <v>шт.</v>
      </c>
      <c r="D110" s="41"/>
      <c r="E110" s="42">
        <f>Source!AF77</f>
        <v>0</v>
      </c>
      <c r="F110" s="42">
        <f>Source!AE77</f>
        <v>0</v>
      </c>
      <c r="G110" s="42"/>
      <c r="H110" s="42"/>
      <c r="I110" s="42">
        <f>Source!R77</f>
        <v>0</v>
      </c>
      <c r="J110" s="42">
        <f>Source!AI77</f>
        <v>0</v>
      </c>
      <c r="K110" s="42">
        <f>Source!V77</f>
        <v>0</v>
      </c>
    </row>
    <row r="111" spans="1:28" ht="71.25" x14ac:dyDescent="0.2">
      <c r="A111" s="39" t="str">
        <f>Source!E78</f>
        <v>11</v>
      </c>
      <c r="B111" s="39" t="str">
        <f>Source!F78</f>
        <v>33-04-017-1</v>
      </c>
      <c r="C111" s="40" t="str">
        <f>Source!G78</f>
        <v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v>
      </c>
      <c r="D111" s="41">
        <f>Source!I78</f>
        <v>0.17</v>
      </c>
      <c r="E111" s="42">
        <f>Source!AB78</f>
        <v>11454.25</v>
      </c>
      <c r="F111" s="42">
        <f>Source!AD78</f>
        <v>3914.23</v>
      </c>
      <c r="G111" s="42">
        <f>Source!O78</f>
        <v>1947.22</v>
      </c>
      <c r="H111" s="42">
        <f>Source!S78</f>
        <v>98.72</v>
      </c>
      <c r="I111" s="42">
        <f>Source!Q78</f>
        <v>665.42</v>
      </c>
      <c r="J111" s="42">
        <f>Source!AH78</f>
        <v>75.025999999999982</v>
      </c>
      <c r="K111" s="42">
        <f>Source!U78</f>
        <v>12.754419999999998</v>
      </c>
      <c r="T111">
        <f>Source!O78+Source!X78+Source!Y78</f>
        <v>2229.89</v>
      </c>
      <c r="U111">
        <f>Source!P78</f>
        <v>1183.08</v>
      </c>
      <c r="V111">
        <f>Source!S78</f>
        <v>98.72</v>
      </c>
      <c r="W111">
        <f>Source!Q78</f>
        <v>665.42</v>
      </c>
      <c r="X111">
        <f>Source!R78</f>
        <v>82.48</v>
      </c>
      <c r="Y111">
        <f>Source!U78</f>
        <v>12.754419999999998</v>
      </c>
      <c r="Z111">
        <f>Source!V78</f>
        <v>7.9007500000000004</v>
      </c>
      <c r="AA111">
        <f>Source!X78</f>
        <v>190.26</v>
      </c>
      <c r="AB111">
        <f>Source!Y78</f>
        <v>92.41</v>
      </c>
    </row>
    <row r="112" spans="1:28" ht="14.25" x14ac:dyDescent="0.2">
      <c r="A112" s="38"/>
      <c r="B112" s="38"/>
      <c r="C112" s="43" t="str">
        <f>Source!H78</f>
        <v>1000 м</v>
      </c>
      <c r="D112" s="41"/>
      <c r="E112" s="42">
        <f>Source!AF78</f>
        <v>580.70000000000005</v>
      </c>
      <c r="F112" s="42">
        <f>Source!AE78</f>
        <v>485.2</v>
      </c>
      <c r="G112" s="42"/>
      <c r="H112" s="42"/>
      <c r="I112" s="42">
        <f>Source!R78</f>
        <v>82.48</v>
      </c>
      <c r="J112" s="42">
        <f>Source!AI78</f>
        <v>46.475000000000001</v>
      </c>
      <c r="K112" s="42">
        <f>Source!V78</f>
        <v>7.9007500000000004</v>
      </c>
    </row>
    <row r="113" spans="1:28" x14ac:dyDescent="0.2">
      <c r="A113" s="38"/>
      <c r="B113" s="38"/>
      <c r="C113" s="51" t="str">
        <f>"Объем: "&amp;Source!I78&amp;"=170/"&amp;"1000"</f>
        <v>Объем: 0,17=170/1000</v>
      </c>
      <c r="D113" s="38"/>
      <c r="E113" s="38"/>
      <c r="F113" s="38"/>
      <c r="G113" s="38"/>
      <c r="H113" s="38"/>
      <c r="I113" s="38"/>
      <c r="J113" s="38"/>
      <c r="K113" s="38"/>
    </row>
    <row r="114" spans="1:28" x14ac:dyDescent="0.2">
      <c r="A114" s="38"/>
      <c r="B114" s="38"/>
      <c r="C114" s="51" t="s">
        <v>481</v>
      </c>
      <c r="D114" s="58" t="s">
        <v>11</v>
      </c>
      <c r="E114" s="58"/>
      <c r="F114" s="58"/>
      <c r="G114" s="58"/>
      <c r="H114" s="58"/>
      <c r="I114" s="58"/>
      <c r="J114" s="58"/>
      <c r="K114" s="58"/>
    </row>
    <row r="115" spans="1:28" x14ac:dyDescent="0.2">
      <c r="A115" s="38"/>
      <c r="B115" s="38"/>
      <c r="C115" s="51" t="s">
        <v>482</v>
      </c>
      <c r="D115" s="58" t="s">
        <v>11</v>
      </c>
      <c r="E115" s="58"/>
      <c r="F115" s="58"/>
      <c r="G115" s="58"/>
      <c r="H115" s="58"/>
      <c r="I115" s="58"/>
      <c r="J115" s="58"/>
      <c r="K115" s="58"/>
    </row>
    <row r="116" spans="1:28" x14ac:dyDescent="0.2">
      <c r="A116" s="38"/>
      <c r="B116" s="38"/>
      <c r="C116" s="51" t="s">
        <v>483</v>
      </c>
      <c r="D116" s="58" t="s">
        <v>12</v>
      </c>
      <c r="E116" s="58"/>
      <c r="F116" s="58"/>
      <c r="G116" s="58"/>
      <c r="H116" s="58"/>
      <c r="I116" s="58"/>
      <c r="J116" s="58"/>
      <c r="K116" s="58"/>
    </row>
    <row r="117" spans="1:28" x14ac:dyDescent="0.2">
      <c r="A117" s="38"/>
      <c r="B117" s="38"/>
      <c r="C117" s="51" t="s">
        <v>484</v>
      </c>
      <c r="D117" s="58" t="s">
        <v>12</v>
      </c>
      <c r="E117" s="58"/>
      <c r="F117" s="58"/>
      <c r="G117" s="58"/>
      <c r="H117" s="58"/>
      <c r="I117" s="58"/>
      <c r="J117" s="58"/>
      <c r="K117" s="58"/>
    </row>
    <row r="118" spans="1:28" x14ac:dyDescent="0.2">
      <c r="A118" s="38"/>
      <c r="B118" s="38"/>
      <c r="C118" s="51" t="s">
        <v>485</v>
      </c>
      <c r="D118" s="58" t="s">
        <v>11</v>
      </c>
      <c r="E118" s="58"/>
      <c r="F118" s="58"/>
      <c r="G118" s="58"/>
      <c r="H118" s="58"/>
      <c r="I118" s="58"/>
      <c r="J118" s="58"/>
      <c r="K118" s="58"/>
    </row>
    <row r="119" spans="1:28" x14ac:dyDescent="0.2">
      <c r="A119" s="38"/>
      <c r="B119" s="38"/>
      <c r="C119" s="51" t="s">
        <v>489</v>
      </c>
      <c r="D119" s="58" t="s">
        <v>35</v>
      </c>
      <c r="E119" s="58"/>
      <c r="F119" s="58"/>
      <c r="G119" s="58"/>
      <c r="H119" s="58"/>
      <c r="I119" s="58"/>
      <c r="J119" s="58"/>
      <c r="K119" s="58"/>
    </row>
    <row r="120" spans="1:28" x14ac:dyDescent="0.2">
      <c r="A120" s="38"/>
      <c r="B120" s="38"/>
      <c r="C120" s="44" t="s">
        <v>486</v>
      </c>
      <c r="D120" s="45">
        <f>Source!BZ78</f>
        <v>105</v>
      </c>
      <c r="E120" s="46">
        <f>(Source!AF78+Source!AE78)*Source!FX78/100</f>
        <v>1119.1950000000002</v>
      </c>
      <c r="F120" s="45"/>
      <c r="G120" s="46">
        <f>Source!X78</f>
        <v>190.26</v>
      </c>
      <c r="H120" s="45" t="str">
        <f>CONCATENATE(Source!AT78)</f>
        <v>105</v>
      </c>
      <c r="I120" s="45"/>
      <c r="J120" s="45"/>
      <c r="K120" s="45"/>
    </row>
    <row r="121" spans="1:28" x14ac:dyDescent="0.2">
      <c r="A121" s="38"/>
      <c r="B121" s="38"/>
      <c r="C121" s="44" t="s">
        <v>487</v>
      </c>
      <c r="D121" s="45">
        <f>Source!CA78</f>
        <v>60</v>
      </c>
      <c r="E121" s="46">
        <f>(Source!AF78+Source!AE78)*Source!FY78/100</f>
        <v>543.60900000000004</v>
      </c>
      <c r="F121" s="45" t="str">
        <f>CONCATENATE(Source!DM78,Source!FU78, "=", Source!FY78, "%")</f>
        <v>*0,85=51%</v>
      </c>
      <c r="G121" s="46">
        <f>Source!Y78</f>
        <v>92.41</v>
      </c>
      <c r="H121" s="45" t="str">
        <f>CONCATENATE(Source!AU78)</f>
        <v>51</v>
      </c>
      <c r="I121" s="45"/>
      <c r="J121" s="45"/>
      <c r="K121" s="45"/>
    </row>
    <row r="122" spans="1:28" x14ac:dyDescent="0.2">
      <c r="A122" s="38"/>
      <c r="B122" s="38"/>
      <c r="C122" s="44" t="s">
        <v>488</v>
      </c>
      <c r="D122" s="45"/>
      <c r="E122" s="46">
        <f>((Source!AF78+Source!AE78)*Source!FX78/100)+((Source!AF78+Source!AE78)*Source!FY78/100)+Source!AB78</f>
        <v>13117.054</v>
      </c>
      <c r="F122" s="45"/>
      <c r="G122" s="46">
        <f>Source!O78+Source!X78+Source!Y78</f>
        <v>2229.89</v>
      </c>
      <c r="H122" s="45"/>
      <c r="I122" s="45"/>
      <c r="J122" s="45"/>
      <c r="K122" s="45"/>
    </row>
    <row r="123" spans="1:28" ht="39.75" x14ac:dyDescent="0.2">
      <c r="A123" s="39" t="str">
        <f>Source!E79</f>
        <v>11,1</v>
      </c>
      <c r="B123" s="39" t="str">
        <f>Source!F79</f>
        <v>Прайс-лист стр.2.</v>
      </c>
      <c r="C123" s="40" t="s">
        <v>490</v>
      </c>
      <c r="D123" s="41">
        <f>Source!I79</f>
        <v>7</v>
      </c>
      <c r="E123" s="42">
        <f>Source!AB79</f>
        <v>35.61</v>
      </c>
      <c r="F123" s="42">
        <f>Source!AD79</f>
        <v>0</v>
      </c>
      <c r="G123" s="42">
        <f>Source!O79</f>
        <v>249.27</v>
      </c>
      <c r="H123" s="42">
        <f>Source!S79</f>
        <v>0</v>
      </c>
      <c r="I123" s="42">
        <f>Source!Q79</f>
        <v>0</v>
      </c>
      <c r="J123" s="42">
        <f>Source!AH79</f>
        <v>0</v>
      </c>
      <c r="K123" s="42">
        <f>Source!U79</f>
        <v>0</v>
      </c>
      <c r="T123">
        <f>Source!O79+Source!X79+Source!Y79</f>
        <v>249.27</v>
      </c>
      <c r="U123">
        <f>Source!P79</f>
        <v>249.27</v>
      </c>
      <c r="V123">
        <f>Source!S79</f>
        <v>0</v>
      </c>
      <c r="W123">
        <f>Source!Q79</f>
        <v>0</v>
      </c>
      <c r="X123">
        <f>Source!R79</f>
        <v>0</v>
      </c>
      <c r="Y123">
        <f>Source!U79</f>
        <v>0</v>
      </c>
      <c r="Z123">
        <f>Source!V79</f>
        <v>0</v>
      </c>
      <c r="AA123">
        <f>Source!X79</f>
        <v>0</v>
      </c>
      <c r="AB123">
        <f>Source!Y79</f>
        <v>0</v>
      </c>
    </row>
    <row r="124" spans="1:28" ht="14.25" x14ac:dyDescent="0.2">
      <c r="A124" s="38"/>
      <c r="B124" s="38"/>
      <c r="C124" s="43" t="str">
        <f>Source!H79</f>
        <v>шт.</v>
      </c>
      <c r="D124" s="41"/>
      <c r="E124" s="42">
        <f>Source!AF79</f>
        <v>0</v>
      </c>
      <c r="F124" s="42">
        <f>Source!AE79</f>
        <v>0</v>
      </c>
      <c r="G124" s="42"/>
      <c r="H124" s="42"/>
      <c r="I124" s="42">
        <f>Source!R79</f>
        <v>0</v>
      </c>
      <c r="J124" s="42">
        <f>Source!AI79</f>
        <v>0</v>
      </c>
      <c r="K124" s="42">
        <f>Source!V79</f>
        <v>0</v>
      </c>
    </row>
    <row r="125" spans="1:28" ht="39.75" x14ac:dyDescent="0.2">
      <c r="A125" s="39" t="str">
        <f>Source!E80</f>
        <v>11,2</v>
      </c>
      <c r="B125" s="39" t="str">
        <f>Source!F80</f>
        <v>Прайс-лист стр.3</v>
      </c>
      <c r="C125" s="40" t="s">
        <v>491</v>
      </c>
      <c r="D125" s="41">
        <f>Source!I80</f>
        <v>7</v>
      </c>
      <c r="E125" s="42">
        <f>Source!AB80</f>
        <v>11.92</v>
      </c>
      <c r="F125" s="42">
        <f>Source!AD80</f>
        <v>0</v>
      </c>
      <c r="G125" s="42">
        <f>Source!O80</f>
        <v>83.44</v>
      </c>
      <c r="H125" s="42">
        <f>Source!S80</f>
        <v>0</v>
      </c>
      <c r="I125" s="42">
        <f>Source!Q80</f>
        <v>0</v>
      </c>
      <c r="J125" s="42">
        <f>Source!AH80</f>
        <v>0</v>
      </c>
      <c r="K125" s="42">
        <f>Source!U80</f>
        <v>0</v>
      </c>
      <c r="T125">
        <f>Source!O80+Source!X80+Source!Y80</f>
        <v>83.44</v>
      </c>
      <c r="U125">
        <f>Source!P80</f>
        <v>83.44</v>
      </c>
      <c r="V125">
        <f>Source!S80</f>
        <v>0</v>
      </c>
      <c r="W125">
        <f>Source!Q80</f>
        <v>0</v>
      </c>
      <c r="X125">
        <f>Source!R80</f>
        <v>0</v>
      </c>
      <c r="Y125">
        <f>Source!U80</f>
        <v>0</v>
      </c>
      <c r="Z125">
        <f>Source!V80</f>
        <v>0</v>
      </c>
      <c r="AA125">
        <f>Source!X80</f>
        <v>0</v>
      </c>
      <c r="AB125">
        <f>Source!Y80</f>
        <v>0</v>
      </c>
    </row>
    <row r="126" spans="1:28" ht="14.25" x14ac:dyDescent="0.2">
      <c r="A126" s="38"/>
      <c r="B126" s="38"/>
      <c r="C126" s="43" t="str">
        <f>Source!H80</f>
        <v>шт.</v>
      </c>
      <c r="D126" s="41"/>
      <c r="E126" s="42">
        <f>Source!AF80</f>
        <v>0</v>
      </c>
      <c r="F126" s="42">
        <f>Source!AE80</f>
        <v>0</v>
      </c>
      <c r="G126" s="42"/>
      <c r="H126" s="42"/>
      <c r="I126" s="42">
        <f>Source!R80</f>
        <v>0</v>
      </c>
      <c r="J126" s="42">
        <f>Source!AI80</f>
        <v>0</v>
      </c>
      <c r="K126" s="42">
        <f>Source!V80</f>
        <v>0</v>
      </c>
    </row>
    <row r="127" spans="1:28" ht="54" x14ac:dyDescent="0.2">
      <c r="A127" s="39" t="str">
        <f>Source!E81</f>
        <v>11,3</v>
      </c>
      <c r="B127" s="39" t="str">
        <f>Source!F81</f>
        <v>Прайс-лист стр.4</v>
      </c>
      <c r="C127" s="40" t="s">
        <v>492</v>
      </c>
      <c r="D127" s="41">
        <f>Source!I81</f>
        <v>6</v>
      </c>
      <c r="E127" s="42">
        <f>Source!AB81</f>
        <v>24.7</v>
      </c>
      <c r="F127" s="42">
        <f>Source!AD81</f>
        <v>0</v>
      </c>
      <c r="G127" s="42">
        <f>Source!O81</f>
        <v>148.19999999999999</v>
      </c>
      <c r="H127" s="42">
        <f>Source!S81</f>
        <v>0</v>
      </c>
      <c r="I127" s="42">
        <f>Source!Q81</f>
        <v>0</v>
      </c>
      <c r="J127" s="42">
        <f>Source!AH81</f>
        <v>0</v>
      </c>
      <c r="K127" s="42">
        <f>Source!U81</f>
        <v>0</v>
      </c>
      <c r="T127">
        <f>Source!O81+Source!X81+Source!Y81</f>
        <v>148.19999999999999</v>
      </c>
      <c r="U127">
        <f>Source!P81</f>
        <v>148.19999999999999</v>
      </c>
      <c r="V127">
        <f>Source!S81</f>
        <v>0</v>
      </c>
      <c r="W127">
        <f>Source!Q81</f>
        <v>0</v>
      </c>
      <c r="X127">
        <f>Source!R81</f>
        <v>0</v>
      </c>
      <c r="Y127">
        <f>Source!U81</f>
        <v>0</v>
      </c>
      <c r="Z127">
        <f>Source!V81</f>
        <v>0</v>
      </c>
      <c r="AA127">
        <f>Source!X81</f>
        <v>0</v>
      </c>
      <c r="AB127">
        <f>Source!Y81</f>
        <v>0</v>
      </c>
    </row>
    <row r="128" spans="1:28" ht="14.25" x14ac:dyDescent="0.2">
      <c r="A128" s="38"/>
      <c r="B128" s="38"/>
      <c r="C128" s="43" t="str">
        <f>Source!H81</f>
        <v>шт.</v>
      </c>
      <c r="D128" s="41"/>
      <c r="E128" s="42">
        <f>Source!AF81</f>
        <v>0</v>
      </c>
      <c r="F128" s="42">
        <f>Source!AE81</f>
        <v>0</v>
      </c>
      <c r="G128" s="42"/>
      <c r="H128" s="42"/>
      <c r="I128" s="42">
        <f>Source!R81</f>
        <v>0</v>
      </c>
      <c r="J128" s="42">
        <f>Source!AI81</f>
        <v>0</v>
      </c>
      <c r="K128" s="42">
        <f>Source!V81</f>
        <v>0</v>
      </c>
    </row>
    <row r="129" spans="1:28" ht="39.75" x14ac:dyDescent="0.2">
      <c r="A129" s="39" t="str">
        <f>Source!E82</f>
        <v>11,4</v>
      </c>
      <c r="B129" s="39" t="str">
        <f>Source!F82</f>
        <v>Прайс-лист стр.5</v>
      </c>
      <c r="C129" s="40" t="s">
        <v>493</v>
      </c>
      <c r="D129" s="41">
        <f>Source!I82</f>
        <v>42</v>
      </c>
      <c r="E129" s="42">
        <f>Source!AB82</f>
        <v>21.77</v>
      </c>
      <c r="F129" s="42">
        <f>Source!AD82</f>
        <v>0</v>
      </c>
      <c r="G129" s="42">
        <f>Source!O82</f>
        <v>914.34</v>
      </c>
      <c r="H129" s="42">
        <f>Source!S82</f>
        <v>0</v>
      </c>
      <c r="I129" s="42">
        <f>Source!Q82</f>
        <v>0</v>
      </c>
      <c r="J129" s="42">
        <f>Source!AH82</f>
        <v>0</v>
      </c>
      <c r="K129" s="42">
        <f>Source!U82</f>
        <v>0</v>
      </c>
      <c r="T129">
        <f>Source!O82+Source!X82+Source!Y82</f>
        <v>914.34</v>
      </c>
      <c r="U129">
        <f>Source!P82</f>
        <v>914.34</v>
      </c>
      <c r="V129">
        <f>Source!S82</f>
        <v>0</v>
      </c>
      <c r="W129">
        <f>Source!Q82</f>
        <v>0</v>
      </c>
      <c r="X129">
        <f>Source!R82</f>
        <v>0</v>
      </c>
      <c r="Y129">
        <f>Source!U82</f>
        <v>0</v>
      </c>
      <c r="Z129">
        <f>Source!V82</f>
        <v>0</v>
      </c>
      <c r="AA129">
        <f>Source!X82</f>
        <v>0</v>
      </c>
      <c r="AB129">
        <f>Source!Y82</f>
        <v>0</v>
      </c>
    </row>
    <row r="130" spans="1:28" ht="14.25" x14ac:dyDescent="0.2">
      <c r="A130" s="38"/>
      <c r="B130" s="38"/>
      <c r="C130" s="43" t="str">
        <f>Source!H82</f>
        <v>шт.</v>
      </c>
      <c r="D130" s="41"/>
      <c r="E130" s="42">
        <f>Source!AF82</f>
        <v>0</v>
      </c>
      <c r="F130" s="42">
        <f>Source!AE82</f>
        <v>0</v>
      </c>
      <c r="G130" s="42"/>
      <c r="H130" s="42"/>
      <c r="I130" s="42">
        <f>Source!R82</f>
        <v>0</v>
      </c>
      <c r="J130" s="42">
        <f>Source!AI82</f>
        <v>0</v>
      </c>
      <c r="K130" s="42">
        <f>Source!V82</f>
        <v>0</v>
      </c>
    </row>
    <row r="131" spans="1:28" ht="14.25" x14ac:dyDescent="0.2">
      <c r="A131" s="39" t="str">
        <f>Source!E83</f>
        <v>11,5</v>
      </c>
      <c r="B131" s="39" t="str">
        <f>Source!F83</f>
        <v>111-3161</v>
      </c>
      <c r="C131" s="40" t="str">
        <f>Source!G83</f>
        <v>Хомут стяжной (СИП) Е778</v>
      </c>
      <c r="D131" s="41">
        <f>Source!I83</f>
        <v>14</v>
      </c>
      <c r="E131" s="42">
        <f>Source!AB83</f>
        <v>2.06</v>
      </c>
      <c r="F131" s="42">
        <f>Source!AD83</f>
        <v>0</v>
      </c>
      <c r="G131" s="42">
        <f>Source!O83</f>
        <v>28.84</v>
      </c>
      <c r="H131" s="42">
        <f>Source!S83</f>
        <v>0</v>
      </c>
      <c r="I131" s="42">
        <f>Source!Q83</f>
        <v>0</v>
      </c>
      <c r="J131" s="42">
        <f>Source!AH83</f>
        <v>0</v>
      </c>
      <c r="K131" s="42">
        <f>Source!U83</f>
        <v>0</v>
      </c>
      <c r="T131">
        <f>Source!O83+Source!X83+Source!Y83</f>
        <v>28.84</v>
      </c>
      <c r="U131">
        <f>Source!P83</f>
        <v>28.84</v>
      </c>
      <c r="V131">
        <f>Source!S83</f>
        <v>0</v>
      </c>
      <c r="W131">
        <f>Source!Q83</f>
        <v>0</v>
      </c>
      <c r="X131">
        <f>Source!R83</f>
        <v>0</v>
      </c>
      <c r="Y131">
        <f>Source!U83</f>
        <v>0</v>
      </c>
      <c r="Z131">
        <f>Source!V83</f>
        <v>0</v>
      </c>
      <c r="AA131">
        <f>Source!X83</f>
        <v>0</v>
      </c>
      <c r="AB131">
        <f>Source!Y83</f>
        <v>0</v>
      </c>
    </row>
    <row r="132" spans="1:28" ht="14.25" x14ac:dyDescent="0.2">
      <c r="A132" s="38"/>
      <c r="B132" s="38"/>
      <c r="C132" s="43" t="str">
        <f>Source!H83</f>
        <v>шт.</v>
      </c>
      <c r="D132" s="41"/>
      <c r="E132" s="42">
        <f>Source!AF83</f>
        <v>0</v>
      </c>
      <c r="F132" s="42">
        <f>Source!AE83</f>
        <v>0</v>
      </c>
      <c r="G132" s="42"/>
      <c r="H132" s="42"/>
      <c r="I132" s="42">
        <f>Source!R83</f>
        <v>0</v>
      </c>
      <c r="J132" s="42">
        <f>Source!AI83</f>
        <v>0</v>
      </c>
      <c r="K132" s="42">
        <f>Source!V83</f>
        <v>0</v>
      </c>
    </row>
    <row r="133" spans="1:28" ht="28.5" x14ac:dyDescent="0.2">
      <c r="A133" s="39" t="str">
        <f>Source!E84</f>
        <v>11,6</v>
      </c>
      <c r="B133" s="39" t="str">
        <f>Source!F84</f>
        <v>111-0139</v>
      </c>
      <c r="C133" s="40" t="str">
        <f>Source!G84</f>
        <v>Зажим ответвительный с прокалыванием изоляции (СИП) P 645</v>
      </c>
      <c r="D133" s="41">
        <f>Source!I84</f>
        <v>2</v>
      </c>
      <c r="E133" s="42">
        <f>Source!AB84</f>
        <v>31.7</v>
      </c>
      <c r="F133" s="42">
        <f>Source!AD84</f>
        <v>0</v>
      </c>
      <c r="G133" s="42">
        <f>Source!O84</f>
        <v>63.4</v>
      </c>
      <c r="H133" s="42">
        <f>Source!S84</f>
        <v>0</v>
      </c>
      <c r="I133" s="42">
        <f>Source!Q84</f>
        <v>0</v>
      </c>
      <c r="J133" s="42">
        <f>Source!AH84</f>
        <v>0</v>
      </c>
      <c r="K133" s="42">
        <f>Source!U84</f>
        <v>0</v>
      </c>
      <c r="T133">
        <f>Source!O84+Source!X84+Source!Y84</f>
        <v>63.4</v>
      </c>
      <c r="U133">
        <f>Source!P84</f>
        <v>63.4</v>
      </c>
      <c r="V133">
        <f>Source!S84</f>
        <v>0</v>
      </c>
      <c r="W133">
        <f>Source!Q84</f>
        <v>0</v>
      </c>
      <c r="X133">
        <f>Source!R84</f>
        <v>0</v>
      </c>
      <c r="Y133">
        <f>Source!U84</f>
        <v>0</v>
      </c>
      <c r="Z133">
        <f>Source!V84</f>
        <v>0</v>
      </c>
      <c r="AA133">
        <f>Source!X84</f>
        <v>0</v>
      </c>
      <c r="AB133">
        <f>Source!Y84</f>
        <v>0</v>
      </c>
    </row>
    <row r="134" spans="1:28" ht="14.25" x14ac:dyDescent="0.2">
      <c r="A134" s="38"/>
      <c r="B134" s="38"/>
      <c r="C134" s="43" t="str">
        <f>Source!H84</f>
        <v>шт.</v>
      </c>
      <c r="D134" s="41"/>
      <c r="E134" s="42">
        <f>Source!AF84</f>
        <v>0</v>
      </c>
      <c r="F134" s="42">
        <f>Source!AE84</f>
        <v>0</v>
      </c>
      <c r="G134" s="42"/>
      <c r="H134" s="42"/>
      <c r="I134" s="42">
        <f>Source!R84</f>
        <v>0</v>
      </c>
      <c r="J134" s="42">
        <f>Source!AI84</f>
        <v>0</v>
      </c>
      <c r="K134" s="42">
        <f>Source!V84</f>
        <v>0</v>
      </c>
    </row>
    <row r="135" spans="1:28" ht="28.5" x14ac:dyDescent="0.2">
      <c r="A135" s="39" t="str">
        <f>Source!E85</f>
        <v>11,7</v>
      </c>
      <c r="B135" s="39" t="str">
        <f>Source!F85</f>
        <v>509-1716</v>
      </c>
      <c r="C135" s="40" t="str">
        <f>Source!G85</f>
        <v>Зажим соединительный плашечный ПС-2-1</v>
      </c>
      <c r="D135" s="41">
        <f>Source!I85</f>
        <v>10</v>
      </c>
      <c r="E135" s="42">
        <f>Source!AB85</f>
        <v>11.6</v>
      </c>
      <c r="F135" s="42">
        <f>Source!AD85</f>
        <v>0</v>
      </c>
      <c r="G135" s="42">
        <f>Source!O85</f>
        <v>116</v>
      </c>
      <c r="H135" s="42">
        <f>Source!S85</f>
        <v>0</v>
      </c>
      <c r="I135" s="42">
        <f>Source!Q85</f>
        <v>0</v>
      </c>
      <c r="J135" s="42">
        <f>Source!AH85</f>
        <v>0</v>
      </c>
      <c r="K135" s="42">
        <f>Source!U85</f>
        <v>0</v>
      </c>
      <c r="T135">
        <f>Source!O85+Source!X85+Source!Y85</f>
        <v>116</v>
      </c>
      <c r="U135">
        <f>Source!P85</f>
        <v>116</v>
      </c>
      <c r="V135">
        <f>Source!S85</f>
        <v>0</v>
      </c>
      <c r="W135">
        <f>Source!Q85</f>
        <v>0</v>
      </c>
      <c r="X135">
        <f>Source!R85</f>
        <v>0</v>
      </c>
      <c r="Y135">
        <f>Source!U85</f>
        <v>0</v>
      </c>
      <c r="Z135">
        <f>Source!V85</f>
        <v>0</v>
      </c>
      <c r="AA135">
        <f>Source!X85</f>
        <v>0</v>
      </c>
      <c r="AB135">
        <f>Source!Y85</f>
        <v>0</v>
      </c>
    </row>
    <row r="136" spans="1:28" ht="14.25" x14ac:dyDescent="0.2">
      <c r="A136" s="38"/>
      <c r="B136" s="38"/>
      <c r="C136" s="43" t="str">
        <f>Source!H85</f>
        <v>шт.</v>
      </c>
      <c r="D136" s="41"/>
      <c r="E136" s="42">
        <f>Source!AF85</f>
        <v>0</v>
      </c>
      <c r="F136" s="42">
        <f>Source!AE85</f>
        <v>0</v>
      </c>
      <c r="G136" s="42"/>
      <c r="H136" s="42"/>
      <c r="I136" s="42">
        <f>Source!R85</f>
        <v>0</v>
      </c>
      <c r="J136" s="42">
        <f>Source!AI85</f>
        <v>0</v>
      </c>
      <c r="K136" s="42">
        <f>Source!V85</f>
        <v>0</v>
      </c>
    </row>
    <row r="137" spans="1:28" ht="57" x14ac:dyDescent="0.2">
      <c r="A137" s="39" t="str">
        <f>Source!E86</f>
        <v>11,8</v>
      </c>
      <c r="B137" s="39" t="str">
        <f>Source!F86</f>
        <v>502-0876</v>
      </c>
      <c r="C137" s="40" t="str">
        <f>Source!G86</f>
        <v>Провода самонесущие изолированные для воздушных линий электропередачи с алюминиевыми жилами марки СИП-4 2х25-0,6/1,0</v>
      </c>
      <c r="D137" s="41">
        <f>Source!I86</f>
        <v>0.17340000000000003</v>
      </c>
      <c r="E137" s="42">
        <f>Source!AB86</f>
        <v>12292.07</v>
      </c>
      <c r="F137" s="42">
        <f>Source!AD86</f>
        <v>0</v>
      </c>
      <c r="G137" s="42">
        <f>Source!O86</f>
        <v>2131.44</v>
      </c>
      <c r="H137" s="42">
        <f>Source!S86</f>
        <v>0</v>
      </c>
      <c r="I137" s="42">
        <f>Source!Q86</f>
        <v>0</v>
      </c>
      <c r="J137" s="42">
        <f>Source!AH86</f>
        <v>0</v>
      </c>
      <c r="K137" s="42">
        <f>Source!U86</f>
        <v>0</v>
      </c>
      <c r="T137">
        <f>Source!O86+Source!X86+Source!Y86</f>
        <v>2131.44</v>
      </c>
      <c r="U137">
        <f>Source!P86</f>
        <v>2131.44</v>
      </c>
      <c r="V137">
        <f>Source!S86</f>
        <v>0</v>
      </c>
      <c r="W137">
        <f>Source!Q86</f>
        <v>0</v>
      </c>
      <c r="X137">
        <f>Source!R86</f>
        <v>0</v>
      </c>
      <c r="Y137">
        <f>Source!U86</f>
        <v>0</v>
      </c>
      <c r="Z137">
        <f>Source!V86</f>
        <v>0</v>
      </c>
      <c r="AA137">
        <f>Source!X86</f>
        <v>0</v>
      </c>
      <c r="AB137">
        <f>Source!Y86</f>
        <v>0</v>
      </c>
    </row>
    <row r="138" spans="1:28" ht="14.25" x14ac:dyDescent="0.2">
      <c r="A138" s="38"/>
      <c r="B138" s="38"/>
      <c r="C138" s="43" t="str">
        <f>Source!H86</f>
        <v>1000 м</v>
      </c>
      <c r="D138" s="41"/>
      <c r="E138" s="42">
        <f>Source!AF86</f>
        <v>0</v>
      </c>
      <c r="F138" s="42">
        <f>Source!AE86</f>
        <v>0</v>
      </c>
      <c r="G138" s="42"/>
      <c r="H138" s="42"/>
      <c r="I138" s="42">
        <f>Source!R86</f>
        <v>0</v>
      </c>
      <c r="J138" s="42">
        <f>Source!AI86</f>
        <v>0</v>
      </c>
      <c r="K138" s="42">
        <f>Source!V86</f>
        <v>0</v>
      </c>
    </row>
    <row r="139" spans="1:28" ht="28.5" x14ac:dyDescent="0.2">
      <c r="A139" s="39" t="str">
        <f>Source!E87</f>
        <v>11,9</v>
      </c>
      <c r="B139" s="39" t="str">
        <f>Source!F87</f>
        <v>111-0156</v>
      </c>
      <c r="C139" s="40" t="str">
        <f>Source!G87</f>
        <v>Кронштейн анкерный (СИП), марка CA 1500</v>
      </c>
      <c r="D139" s="41">
        <f>Source!I87</f>
        <v>6</v>
      </c>
      <c r="E139" s="42">
        <f>Source!AB87</f>
        <v>32.32</v>
      </c>
      <c r="F139" s="42">
        <f>Source!AD87</f>
        <v>0</v>
      </c>
      <c r="G139" s="42">
        <f>Source!O87</f>
        <v>193.92</v>
      </c>
      <c r="H139" s="42">
        <f>Source!S87</f>
        <v>0</v>
      </c>
      <c r="I139" s="42">
        <f>Source!Q87</f>
        <v>0</v>
      </c>
      <c r="J139" s="42">
        <f>Source!AH87</f>
        <v>0</v>
      </c>
      <c r="K139" s="42">
        <f>Source!U87</f>
        <v>0</v>
      </c>
      <c r="T139">
        <f>Source!O87+Source!X87+Source!Y87</f>
        <v>193.92</v>
      </c>
      <c r="U139">
        <f>Source!P87</f>
        <v>193.92</v>
      </c>
      <c r="V139">
        <f>Source!S87</f>
        <v>0</v>
      </c>
      <c r="W139">
        <f>Source!Q87</f>
        <v>0</v>
      </c>
      <c r="X139">
        <f>Source!R87</f>
        <v>0</v>
      </c>
      <c r="Y139">
        <f>Source!U87</f>
        <v>0</v>
      </c>
      <c r="Z139">
        <f>Source!V87</f>
        <v>0</v>
      </c>
      <c r="AA139">
        <f>Source!X87</f>
        <v>0</v>
      </c>
      <c r="AB139">
        <f>Source!Y87</f>
        <v>0</v>
      </c>
    </row>
    <row r="140" spans="1:28" ht="14.25" x14ac:dyDescent="0.2">
      <c r="A140" s="38"/>
      <c r="B140" s="38"/>
      <c r="C140" s="43" t="str">
        <f>Source!H87</f>
        <v>шт.</v>
      </c>
      <c r="D140" s="41"/>
      <c r="E140" s="42">
        <f>Source!AF87</f>
        <v>0</v>
      </c>
      <c r="F140" s="42">
        <f>Source!AE87</f>
        <v>0</v>
      </c>
      <c r="G140" s="42"/>
      <c r="H140" s="42"/>
      <c r="I140" s="42">
        <f>Source!R87</f>
        <v>0</v>
      </c>
      <c r="J140" s="42">
        <f>Source!AI87</f>
        <v>0</v>
      </c>
      <c r="K140" s="42">
        <f>Source!V87</f>
        <v>0</v>
      </c>
    </row>
    <row r="141" spans="1:28" ht="14.25" x14ac:dyDescent="0.2">
      <c r="A141" s="38"/>
      <c r="B141" s="38"/>
      <c r="C141" s="43" t="str">
        <f>Source!H88</f>
        <v>1000 м</v>
      </c>
      <c r="D141" s="41"/>
      <c r="E141" s="42">
        <f>Source!AF88</f>
        <v>0</v>
      </c>
      <c r="F141" s="42">
        <f>Source!AE88</f>
        <v>0</v>
      </c>
      <c r="G141" s="42"/>
      <c r="H141" s="42"/>
      <c r="I141" s="42">
        <f>Source!R88</f>
        <v>0</v>
      </c>
      <c r="J141" s="42">
        <f>Source!AI88</f>
        <v>0</v>
      </c>
      <c r="K141" s="42">
        <f>Source!V88</f>
        <v>0</v>
      </c>
    </row>
    <row r="142" spans="1:28" ht="57" x14ac:dyDescent="0.2">
      <c r="A142" s="39" t="str">
        <f>Source!E89</f>
        <v>11,11</v>
      </c>
      <c r="B142" s="39" t="str">
        <f>Source!F89</f>
        <v>111-3138</v>
      </c>
      <c r="C142" s="40" t="s">
        <v>494</v>
      </c>
      <c r="D142" s="41">
        <f>Source!I89</f>
        <v>-0.34</v>
      </c>
      <c r="E142" s="42">
        <f>Source!AB89</f>
        <v>226.87</v>
      </c>
      <c r="F142" s="42">
        <f>Source!AD89</f>
        <v>0</v>
      </c>
      <c r="G142" s="42">
        <f>Source!O89</f>
        <v>-77.14</v>
      </c>
      <c r="H142" s="42">
        <f>Source!S89</f>
        <v>0</v>
      </c>
      <c r="I142" s="42">
        <f>Source!Q89</f>
        <v>0</v>
      </c>
      <c r="J142" s="42">
        <f>Source!AH89</f>
        <v>0</v>
      </c>
      <c r="K142" s="42">
        <f>Source!U89</f>
        <v>0</v>
      </c>
      <c r="T142">
        <f>Source!O89+Source!X89+Source!Y89</f>
        <v>-77.14</v>
      </c>
      <c r="U142">
        <f>Source!P89</f>
        <v>-77.14</v>
      </c>
      <c r="V142">
        <f>Source!S89</f>
        <v>0</v>
      </c>
      <c r="W142">
        <f>Source!Q89</f>
        <v>0</v>
      </c>
      <c r="X142">
        <f>Source!R89</f>
        <v>0</v>
      </c>
      <c r="Y142">
        <f>Source!U89</f>
        <v>0</v>
      </c>
      <c r="Z142">
        <f>Source!V89</f>
        <v>0</v>
      </c>
      <c r="AA142">
        <f>Source!X89</f>
        <v>0</v>
      </c>
      <c r="AB142">
        <f>Source!Y89</f>
        <v>0</v>
      </c>
    </row>
    <row r="143" spans="1:28" ht="14.25" x14ac:dyDescent="0.2">
      <c r="A143" s="38"/>
      <c r="B143" s="38"/>
      <c r="C143" s="43" t="str">
        <f>Source!H89</f>
        <v>компл.</v>
      </c>
      <c r="D143" s="41"/>
      <c r="E143" s="42">
        <f>Source!AF89</f>
        <v>0</v>
      </c>
      <c r="F143" s="42">
        <f>Source!AE89</f>
        <v>0</v>
      </c>
      <c r="G143" s="42"/>
      <c r="H143" s="42"/>
      <c r="I143" s="42">
        <f>Source!R89</f>
        <v>0</v>
      </c>
      <c r="J143" s="42">
        <f>Source!AI89</f>
        <v>0</v>
      </c>
      <c r="K143" s="42">
        <f>Source!V89</f>
        <v>0</v>
      </c>
    </row>
    <row r="144" spans="1:28" ht="42.75" x14ac:dyDescent="0.2">
      <c r="A144" s="39" t="str">
        <f>Source!E90</f>
        <v>11,12</v>
      </c>
      <c r="B144" s="39" t="str">
        <f>Source!F90</f>
        <v>111-3141</v>
      </c>
      <c r="C144" s="40" t="s">
        <v>495</v>
      </c>
      <c r="D144" s="41">
        <f>Source!I90</f>
        <v>-4.9300000000000006</v>
      </c>
      <c r="E144" s="42">
        <f>Source!AB90</f>
        <v>155.47</v>
      </c>
      <c r="F144" s="42">
        <f>Source!AD90</f>
        <v>0</v>
      </c>
      <c r="G144" s="42">
        <f>Source!O90</f>
        <v>-766.47</v>
      </c>
      <c r="H144" s="42">
        <f>Source!S90</f>
        <v>0</v>
      </c>
      <c r="I144" s="42">
        <f>Source!Q90</f>
        <v>0</v>
      </c>
      <c r="J144" s="42">
        <f>Source!AH90</f>
        <v>0</v>
      </c>
      <c r="K144" s="42">
        <f>Source!U90</f>
        <v>0</v>
      </c>
      <c r="T144">
        <f>Source!O90+Source!X90+Source!Y90</f>
        <v>-766.47</v>
      </c>
      <c r="U144">
        <f>Source!P90</f>
        <v>-766.47</v>
      </c>
      <c r="V144">
        <f>Source!S90</f>
        <v>0</v>
      </c>
      <c r="W144">
        <f>Source!Q90</f>
        <v>0</v>
      </c>
      <c r="X144">
        <f>Source!R90</f>
        <v>0</v>
      </c>
      <c r="Y144">
        <f>Source!U90</f>
        <v>0</v>
      </c>
      <c r="Z144">
        <f>Source!V90</f>
        <v>0</v>
      </c>
      <c r="AA144">
        <f>Source!X90</f>
        <v>0</v>
      </c>
      <c r="AB144">
        <f>Source!Y90</f>
        <v>0</v>
      </c>
    </row>
    <row r="145" spans="1:28" ht="14.25" x14ac:dyDescent="0.2">
      <c r="A145" s="38"/>
      <c r="B145" s="38"/>
      <c r="C145" s="43" t="str">
        <f>Source!H90</f>
        <v>компл.</v>
      </c>
      <c r="D145" s="41"/>
      <c r="E145" s="42">
        <f>Source!AF90</f>
        <v>0</v>
      </c>
      <c r="F145" s="42">
        <f>Source!AE90</f>
        <v>0</v>
      </c>
      <c r="G145" s="42"/>
      <c r="H145" s="42"/>
      <c r="I145" s="42">
        <f>Source!R90</f>
        <v>0</v>
      </c>
      <c r="J145" s="42">
        <f>Source!AI90</f>
        <v>0</v>
      </c>
      <c r="K145" s="42">
        <f>Source!V90</f>
        <v>0</v>
      </c>
    </row>
    <row r="146" spans="1:28" ht="28.5" x14ac:dyDescent="0.2">
      <c r="A146" s="39" t="str">
        <f>Source!E91</f>
        <v>12</v>
      </c>
      <c r="B146" s="39" t="str">
        <f>Source!F91</f>
        <v>33-04-015-1</v>
      </c>
      <c r="C146" s="40" t="str">
        <f>Source!G91</f>
        <v>Устройство заземления опор ВЛ и подстанций</v>
      </c>
      <c r="D146" s="41">
        <f>Source!I91</f>
        <v>1</v>
      </c>
      <c r="E146" s="42">
        <f>Source!AB91</f>
        <v>35.06</v>
      </c>
      <c r="F146" s="42">
        <f>Source!AD91</f>
        <v>19.579999999999998</v>
      </c>
      <c r="G146" s="42">
        <f>Source!O91</f>
        <v>35.06</v>
      </c>
      <c r="H146" s="42">
        <f>Source!S91</f>
        <v>14.24</v>
      </c>
      <c r="I146" s="42">
        <f>Source!Q91</f>
        <v>19.579999999999998</v>
      </c>
      <c r="J146" s="42">
        <f>Source!AH91</f>
        <v>2.0699999999999998</v>
      </c>
      <c r="K146" s="42">
        <f>Source!U91</f>
        <v>2.0699999999999998</v>
      </c>
      <c r="T146">
        <f>Source!O91+Source!X91+Source!Y91</f>
        <v>57.27</v>
      </c>
      <c r="U146">
        <f>Source!P91</f>
        <v>1.24</v>
      </c>
      <c r="V146">
        <f>Source!S91</f>
        <v>14.24</v>
      </c>
      <c r="W146">
        <f>Source!Q91</f>
        <v>19.579999999999998</v>
      </c>
      <c r="X146">
        <f>Source!R91</f>
        <v>0</v>
      </c>
      <c r="Y146">
        <f>Source!U91</f>
        <v>2.0699999999999998</v>
      </c>
      <c r="Z146">
        <f>Source!V91</f>
        <v>0</v>
      </c>
      <c r="AA146">
        <f>Source!X91</f>
        <v>14.95</v>
      </c>
      <c r="AB146">
        <f>Source!Y91</f>
        <v>7.26</v>
      </c>
    </row>
    <row r="147" spans="1:28" ht="14.25" x14ac:dyDescent="0.2">
      <c r="A147" s="38"/>
      <c r="B147" s="38"/>
      <c r="C147" s="43" t="str">
        <f>Source!H91</f>
        <v>10 м шин заземления</v>
      </c>
      <c r="D147" s="41"/>
      <c r="E147" s="42">
        <f>Source!AF91</f>
        <v>14.24</v>
      </c>
      <c r="F147" s="42">
        <f>Source!AE91</f>
        <v>0</v>
      </c>
      <c r="G147" s="42"/>
      <c r="H147" s="42"/>
      <c r="I147" s="42">
        <f>Source!R91</f>
        <v>0</v>
      </c>
      <c r="J147" s="42">
        <f>Source!AI91</f>
        <v>0</v>
      </c>
      <c r="K147" s="42">
        <f>Source!V91</f>
        <v>0</v>
      </c>
    </row>
    <row r="148" spans="1:28" x14ac:dyDescent="0.2">
      <c r="A148" s="38"/>
      <c r="B148" s="38"/>
      <c r="C148" s="51" t="str">
        <f>"Объем: "&amp;Source!I91&amp;"=10/"&amp;"10"</f>
        <v>Объем: 1=10/10</v>
      </c>
      <c r="D148" s="38"/>
      <c r="E148" s="38"/>
      <c r="F148" s="38"/>
      <c r="G148" s="38"/>
      <c r="H148" s="38"/>
      <c r="I148" s="38"/>
      <c r="J148" s="38"/>
      <c r="K148" s="38"/>
    </row>
    <row r="149" spans="1:28" x14ac:dyDescent="0.2">
      <c r="A149" s="38"/>
      <c r="B149" s="38"/>
      <c r="C149" s="51" t="s">
        <v>481</v>
      </c>
      <c r="D149" s="58" t="s">
        <v>11</v>
      </c>
      <c r="E149" s="58"/>
      <c r="F149" s="58"/>
      <c r="G149" s="58"/>
      <c r="H149" s="58"/>
      <c r="I149" s="58"/>
      <c r="J149" s="58"/>
      <c r="K149" s="58"/>
    </row>
    <row r="150" spans="1:28" x14ac:dyDescent="0.2">
      <c r="A150" s="38"/>
      <c r="B150" s="38"/>
      <c r="C150" s="51" t="s">
        <v>482</v>
      </c>
      <c r="D150" s="58" t="s">
        <v>11</v>
      </c>
      <c r="E150" s="58"/>
      <c r="F150" s="58"/>
      <c r="G150" s="58"/>
      <c r="H150" s="58"/>
      <c r="I150" s="58"/>
      <c r="J150" s="58"/>
      <c r="K150" s="58"/>
    </row>
    <row r="151" spans="1:28" x14ac:dyDescent="0.2">
      <c r="A151" s="38"/>
      <c r="B151" s="38"/>
      <c r="C151" s="51" t="s">
        <v>483</v>
      </c>
      <c r="D151" s="58" t="s">
        <v>12</v>
      </c>
      <c r="E151" s="58"/>
      <c r="F151" s="58"/>
      <c r="G151" s="58"/>
      <c r="H151" s="58"/>
      <c r="I151" s="58"/>
      <c r="J151" s="58"/>
      <c r="K151" s="58"/>
    </row>
    <row r="152" spans="1:28" x14ac:dyDescent="0.2">
      <c r="A152" s="38"/>
      <c r="B152" s="38"/>
      <c r="C152" s="51" t="s">
        <v>484</v>
      </c>
      <c r="D152" s="58" t="s">
        <v>12</v>
      </c>
      <c r="E152" s="58"/>
      <c r="F152" s="58"/>
      <c r="G152" s="58"/>
      <c r="H152" s="58"/>
      <c r="I152" s="58"/>
      <c r="J152" s="58"/>
      <c r="K152" s="58"/>
    </row>
    <row r="153" spans="1:28" x14ac:dyDescent="0.2">
      <c r="A153" s="38"/>
      <c r="B153" s="38"/>
      <c r="C153" s="51" t="s">
        <v>485</v>
      </c>
      <c r="D153" s="58" t="s">
        <v>11</v>
      </c>
      <c r="E153" s="58"/>
      <c r="F153" s="58"/>
      <c r="G153" s="58"/>
      <c r="H153" s="58"/>
      <c r="I153" s="58"/>
      <c r="J153" s="58"/>
      <c r="K153" s="58"/>
    </row>
    <row r="154" spans="1:28" x14ac:dyDescent="0.2">
      <c r="A154" s="38"/>
      <c r="B154" s="38"/>
      <c r="C154" s="51" t="s">
        <v>489</v>
      </c>
      <c r="D154" s="58" t="s">
        <v>35</v>
      </c>
      <c r="E154" s="58"/>
      <c r="F154" s="58"/>
      <c r="G154" s="58"/>
      <c r="H154" s="58"/>
      <c r="I154" s="58"/>
      <c r="J154" s="58"/>
      <c r="K154" s="58"/>
    </row>
    <row r="155" spans="1:28" x14ac:dyDescent="0.2">
      <c r="A155" s="38"/>
      <c r="B155" s="38"/>
      <c r="C155" s="44" t="s">
        <v>486</v>
      </c>
      <c r="D155" s="45">
        <f>Source!BZ91</f>
        <v>105</v>
      </c>
      <c r="E155" s="46">
        <f>(Source!AF91+Source!AE91)*Source!FX91/100</f>
        <v>14.952</v>
      </c>
      <c r="F155" s="45"/>
      <c r="G155" s="46">
        <f>Source!X91</f>
        <v>14.95</v>
      </c>
      <c r="H155" s="45" t="str">
        <f>CONCATENATE(Source!AT91)</f>
        <v>105</v>
      </c>
      <c r="I155" s="45"/>
      <c r="J155" s="45"/>
      <c r="K155" s="45"/>
    </row>
    <row r="156" spans="1:28" x14ac:dyDescent="0.2">
      <c r="A156" s="38"/>
      <c r="B156" s="38"/>
      <c r="C156" s="44" t="s">
        <v>487</v>
      </c>
      <c r="D156" s="45">
        <f>Source!CA91</f>
        <v>60</v>
      </c>
      <c r="E156" s="46">
        <f>(Source!AF91+Source!AE91)*Source!FY91/100</f>
        <v>7.2624000000000004</v>
      </c>
      <c r="F156" s="45" t="str">
        <f>CONCATENATE(Source!DM91,Source!FU91, "=", Source!FY91, "%")</f>
        <v>*0,85=51%</v>
      </c>
      <c r="G156" s="46">
        <f>Source!Y91</f>
        <v>7.26</v>
      </c>
      <c r="H156" s="45" t="str">
        <f>CONCATENATE(Source!AU91)</f>
        <v>51</v>
      </c>
      <c r="I156" s="45"/>
      <c r="J156" s="45"/>
      <c r="K156" s="45"/>
    </row>
    <row r="157" spans="1:28" x14ac:dyDescent="0.2">
      <c r="A157" s="38"/>
      <c r="B157" s="38"/>
      <c r="C157" s="44" t="s">
        <v>488</v>
      </c>
      <c r="D157" s="45"/>
      <c r="E157" s="46">
        <f>((Source!AF91+Source!AE91)*Source!FX91/100)+((Source!AF91+Source!AE91)*Source!FY91/100)+Source!AB91</f>
        <v>57.2744</v>
      </c>
      <c r="F157" s="45"/>
      <c r="G157" s="46">
        <f>Source!O91+Source!X91+Source!Y91</f>
        <v>57.27</v>
      </c>
      <c r="H157" s="45"/>
      <c r="I157" s="45"/>
      <c r="J157" s="45"/>
      <c r="K157" s="45"/>
    </row>
    <row r="158" spans="1:28" ht="28.5" x14ac:dyDescent="0.2">
      <c r="A158" s="39" t="str">
        <f>Source!E92</f>
        <v>12,1</v>
      </c>
      <c r="B158" s="39" t="str">
        <f>Source!F92</f>
        <v>204-0004</v>
      </c>
      <c r="C158" s="40" t="str">
        <f>Source!G92</f>
        <v>Горячекатаная арматурная сталь гладкая класса А-I, диаметром 12 мм</v>
      </c>
      <c r="D158" s="41">
        <f>Source!I92</f>
        <v>4.6000000000000001E-4</v>
      </c>
      <c r="E158" s="42">
        <f>Source!AB92</f>
        <v>6168</v>
      </c>
      <c r="F158" s="42">
        <f>Source!AD92</f>
        <v>0</v>
      </c>
      <c r="G158" s="42">
        <f>Source!O92</f>
        <v>2.84</v>
      </c>
      <c r="H158" s="42">
        <f>Source!S92</f>
        <v>0</v>
      </c>
      <c r="I158" s="42">
        <f>Source!Q92</f>
        <v>0</v>
      </c>
      <c r="J158" s="42">
        <f>Source!AH92</f>
        <v>0</v>
      </c>
      <c r="K158" s="42">
        <f>Source!U92</f>
        <v>0</v>
      </c>
      <c r="T158">
        <f>Source!O92+Source!X92+Source!Y92</f>
        <v>2.84</v>
      </c>
      <c r="U158">
        <f>Source!P92</f>
        <v>2.84</v>
      </c>
      <c r="V158">
        <f>Source!S92</f>
        <v>0</v>
      </c>
      <c r="W158">
        <f>Source!Q92</f>
        <v>0</v>
      </c>
      <c r="X158">
        <f>Source!R92</f>
        <v>0</v>
      </c>
      <c r="Y158">
        <f>Source!U92</f>
        <v>0</v>
      </c>
      <c r="Z158">
        <f>Source!V92</f>
        <v>0</v>
      </c>
      <c r="AA158">
        <f>Source!X92</f>
        <v>0</v>
      </c>
      <c r="AB158">
        <f>Source!Y92</f>
        <v>0</v>
      </c>
    </row>
    <row r="159" spans="1:28" ht="14.25" x14ac:dyDescent="0.2">
      <c r="A159" s="38"/>
      <c r="B159" s="38"/>
      <c r="C159" s="43" t="str">
        <f>Source!H92</f>
        <v>т</v>
      </c>
      <c r="D159" s="41"/>
      <c r="E159" s="42">
        <f>Source!AF92</f>
        <v>0</v>
      </c>
      <c r="F159" s="42">
        <f>Source!AE92</f>
        <v>0</v>
      </c>
      <c r="G159" s="42"/>
      <c r="H159" s="42"/>
      <c r="I159" s="42">
        <f>Source!R92</f>
        <v>0</v>
      </c>
      <c r="J159" s="42">
        <f>Source!AI92</f>
        <v>0</v>
      </c>
      <c r="K159" s="42">
        <f>Source!V92</f>
        <v>0</v>
      </c>
    </row>
    <row r="160" spans="1:28" ht="28.5" x14ac:dyDescent="0.2">
      <c r="A160" s="39" t="str">
        <f>Source!E93</f>
        <v>12,2</v>
      </c>
      <c r="B160" s="39" t="str">
        <f>Source!F93</f>
        <v>204-0003</v>
      </c>
      <c r="C160" s="40" t="str">
        <f>Source!G93</f>
        <v>Горячекатаная арматурная сталь гладкая класса А-I, диаметром 10 мм</v>
      </c>
      <c r="D160" s="41">
        <f>Source!I93</f>
        <v>4.9300000000000004E-3</v>
      </c>
      <c r="E160" s="42">
        <f>Source!AB93</f>
        <v>6240.48</v>
      </c>
      <c r="F160" s="42">
        <f>Source!AD93</f>
        <v>0</v>
      </c>
      <c r="G160" s="42">
        <f>Source!O93</f>
        <v>30.77</v>
      </c>
      <c r="H160" s="42">
        <f>Source!S93</f>
        <v>0</v>
      </c>
      <c r="I160" s="42">
        <f>Source!Q93</f>
        <v>0</v>
      </c>
      <c r="J160" s="42">
        <f>Source!AH93</f>
        <v>0</v>
      </c>
      <c r="K160" s="42">
        <f>Source!U93</f>
        <v>0</v>
      </c>
      <c r="T160">
        <f>Source!O93+Source!X93+Source!Y93</f>
        <v>30.77</v>
      </c>
      <c r="U160">
        <f>Source!P93</f>
        <v>30.77</v>
      </c>
      <c r="V160">
        <f>Source!S93</f>
        <v>0</v>
      </c>
      <c r="W160">
        <f>Source!Q93</f>
        <v>0</v>
      </c>
      <c r="X160">
        <f>Source!R93</f>
        <v>0</v>
      </c>
      <c r="Y160">
        <f>Source!U93</f>
        <v>0</v>
      </c>
      <c r="Z160">
        <f>Source!V93</f>
        <v>0</v>
      </c>
      <c r="AA160">
        <f>Source!X93</f>
        <v>0</v>
      </c>
      <c r="AB160">
        <f>Source!Y93</f>
        <v>0</v>
      </c>
    </row>
    <row r="161" spans="1:28" ht="14.25" x14ac:dyDescent="0.2">
      <c r="A161" s="38"/>
      <c r="B161" s="38"/>
      <c r="C161" s="43" t="str">
        <f>Source!H93</f>
        <v>т</v>
      </c>
      <c r="D161" s="41"/>
      <c r="E161" s="42">
        <f>Source!AF93</f>
        <v>0</v>
      </c>
      <c r="F161" s="42">
        <f>Source!AE93</f>
        <v>0</v>
      </c>
      <c r="G161" s="42"/>
      <c r="H161" s="42"/>
      <c r="I161" s="42">
        <f>Source!R93</f>
        <v>0</v>
      </c>
      <c r="J161" s="42">
        <f>Source!AI93</f>
        <v>0</v>
      </c>
      <c r="K161" s="42">
        <f>Source!V93</f>
        <v>0</v>
      </c>
    </row>
    <row r="162" spans="1:28" ht="54" x14ac:dyDescent="0.2">
      <c r="A162" s="39" t="str">
        <f>Source!E94</f>
        <v>12,3</v>
      </c>
      <c r="B162" s="39" t="str">
        <f>Source!F94</f>
        <v>Прайс-лист стр.8</v>
      </c>
      <c r="C162" s="40" t="s">
        <v>496</v>
      </c>
      <c r="D162" s="41">
        <f>Source!I94</f>
        <v>7</v>
      </c>
      <c r="E162" s="42">
        <f>Source!AB94</f>
        <v>23.45</v>
      </c>
      <c r="F162" s="42">
        <f>Source!AD94</f>
        <v>0</v>
      </c>
      <c r="G162" s="42">
        <f>Source!O94</f>
        <v>164.15</v>
      </c>
      <c r="H162" s="42">
        <f>Source!S94</f>
        <v>0</v>
      </c>
      <c r="I162" s="42">
        <f>Source!Q94</f>
        <v>0</v>
      </c>
      <c r="J162" s="42">
        <f>Source!AH94</f>
        <v>0</v>
      </c>
      <c r="K162" s="42">
        <f>Source!U94</f>
        <v>0</v>
      </c>
      <c r="T162">
        <f>Source!O94+Source!X94+Source!Y94</f>
        <v>164.15</v>
      </c>
      <c r="U162">
        <f>Source!P94</f>
        <v>164.15</v>
      </c>
      <c r="V162">
        <f>Source!S94</f>
        <v>0</v>
      </c>
      <c r="W162">
        <f>Source!Q94</f>
        <v>0</v>
      </c>
      <c r="X162">
        <f>Source!R94</f>
        <v>0</v>
      </c>
      <c r="Y162">
        <f>Source!U94</f>
        <v>0</v>
      </c>
      <c r="Z162">
        <f>Source!V94</f>
        <v>0</v>
      </c>
      <c r="AA162">
        <f>Source!X94</f>
        <v>0</v>
      </c>
      <c r="AB162">
        <f>Source!Y94</f>
        <v>0</v>
      </c>
    </row>
    <row r="163" spans="1:28" ht="14.25" x14ac:dyDescent="0.2">
      <c r="A163" s="38"/>
      <c r="B163" s="38"/>
      <c r="C163" s="43" t="str">
        <f>Source!H94</f>
        <v>шт.</v>
      </c>
      <c r="D163" s="41"/>
      <c r="E163" s="42">
        <f>Source!AF94</f>
        <v>0</v>
      </c>
      <c r="F163" s="42">
        <f>Source!AE94</f>
        <v>0</v>
      </c>
      <c r="G163" s="42"/>
      <c r="H163" s="42"/>
      <c r="I163" s="42">
        <f>Source!R94</f>
        <v>0</v>
      </c>
      <c r="J163" s="42">
        <f>Source!AI94</f>
        <v>0</v>
      </c>
      <c r="K163" s="42">
        <f>Source!V94</f>
        <v>0</v>
      </c>
    </row>
    <row r="164" spans="1:28" ht="28.5" x14ac:dyDescent="0.2">
      <c r="A164" s="39" t="str">
        <f>Source!E95</f>
        <v>13</v>
      </c>
      <c r="B164" s="39" t="str">
        <f>Source!F95</f>
        <v>33-03-004-2</v>
      </c>
      <c r="C164" s="40" t="str">
        <f>Source!G95</f>
        <v>Забивка вертикальных заземлителей вручную на глубину до 3 м</v>
      </c>
      <c r="D164" s="41">
        <f>Source!I95</f>
        <v>5</v>
      </c>
      <c r="E164" s="42">
        <f>Source!AB95</f>
        <v>39.86</v>
      </c>
      <c r="F164" s="42">
        <f>Source!AD95</f>
        <v>3.33</v>
      </c>
      <c r="G164" s="42">
        <f>Source!O95</f>
        <v>199.3</v>
      </c>
      <c r="H164" s="42">
        <f>Source!S95</f>
        <v>26.9</v>
      </c>
      <c r="I164" s="42">
        <f>Source!Q95</f>
        <v>16.649999999999999</v>
      </c>
      <c r="J164" s="42">
        <f>Source!AH95</f>
        <v>0.78200000000000003</v>
      </c>
      <c r="K164" s="42">
        <f>Source!U95</f>
        <v>3.91</v>
      </c>
      <c r="T164">
        <f>Source!O95+Source!X95+Source!Y95</f>
        <v>241.27</v>
      </c>
      <c r="U164">
        <f>Source!P95</f>
        <v>155.75</v>
      </c>
      <c r="V164">
        <f>Source!S95</f>
        <v>26.9</v>
      </c>
      <c r="W164">
        <f>Source!Q95</f>
        <v>16.649999999999999</v>
      </c>
      <c r="X164">
        <f>Source!R95</f>
        <v>0</v>
      </c>
      <c r="Y164">
        <f>Source!U95</f>
        <v>3.91</v>
      </c>
      <c r="Z164">
        <f>Source!V95</f>
        <v>0</v>
      </c>
      <c r="AA164">
        <f>Source!X95</f>
        <v>28.25</v>
      </c>
      <c r="AB164">
        <f>Source!Y95</f>
        <v>13.72</v>
      </c>
    </row>
    <row r="165" spans="1:28" ht="14.25" x14ac:dyDescent="0.2">
      <c r="A165" s="38"/>
      <c r="B165" s="38"/>
      <c r="C165" s="43" t="str">
        <f>Source!H95</f>
        <v>1 заземлитель</v>
      </c>
      <c r="D165" s="41"/>
      <c r="E165" s="42">
        <f>Source!AF95</f>
        <v>5.38</v>
      </c>
      <c r="F165" s="42">
        <f>Source!AE95</f>
        <v>0</v>
      </c>
      <c r="G165" s="42"/>
      <c r="H165" s="42"/>
      <c r="I165" s="42">
        <f>Source!R95</f>
        <v>0</v>
      </c>
      <c r="J165" s="42">
        <f>Source!AI95</f>
        <v>0</v>
      </c>
      <c r="K165" s="42">
        <f>Source!V95</f>
        <v>0</v>
      </c>
    </row>
    <row r="166" spans="1:28" x14ac:dyDescent="0.2">
      <c r="A166" s="38"/>
      <c r="B166" s="38"/>
      <c r="C166" s="51" t="s">
        <v>481</v>
      </c>
      <c r="D166" s="58" t="s">
        <v>11</v>
      </c>
      <c r="E166" s="58"/>
      <c r="F166" s="58"/>
      <c r="G166" s="58"/>
      <c r="H166" s="58"/>
      <c r="I166" s="58"/>
      <c r="J166" s="58"/>
      <c r="K166" s="58"/>
    </row>
    <row r="167" spans="1:28" x14ac:dyDescent="0.2">
      <c r="A167" s="38"/>
      <c r="B167" s="38"/>
      <c r="C167" s="51" t="s">
        <v>482</v>
      </c>
      <c r="D167" s="58" t="s">
        <v>11</v>
      </c>
      <c r="E167" s="58"/>
      <c r="F167" s="58"/>
      <c r="G167" s="58"/>
      <c r="H167" s="58"/>
      <c r="I167" s="58"/>
      <c r="J167" s="58"/>
      <c r="K167" s="58"/>
    </row>
    <row r="168" spans="1:28" x14ac:dyDescent="0.2">
      <c r="A168" s="38"/>
      <c r="B168" s="38"/>
      <c r="C168" s="51" t="s">
        <v>483</v>
      </c>
      <c r="D168" s="58" t="s">
        <v>12</v>
      </c>
      <c r="E168" s="58"/>
      <c r="F168" s="58"/>
      <c r="G168" s="58"/>
      <c r="H168" s="58"/>
      <c r="I168" s="58"/>
      <c r="J168" s="58"/>
      <c r="K168" s="58"/>
    </row>
    <row r="169" spans="1:28" x14ac:dyDescent="0.2">
      <c r="A169" s="38"/>
      <c r="B169" s="38"/>
      <c r="C169" s="51" t="s">
        <v>484</v>
      </c>
      <c r="D169" s="58" t="s">
        <v>12</v>
      </c>
      <c r="E169" s="58"/>
      <c r="F169" s="58"/>
      <c r="G169" s="58"/>
      <c r="H169" s="58"/>
      <c r="I169" s="58"/>
      <c r="J169" s="58"/>
      <c r="K169" s="58"/>
    </row>
    <row r="170" spans="1:28" x14ac:dyDescent="0.2">
      <c r="A170" s="38"/>
      <c r="B170" s="38"/>
      <c r="C170" s="51" t="s">
        <v>485</v>
      </c>
      <c r="D170" s="58" t="s">
        <v>11</v>
      </c>
      <c r="E170" s="58"/>
      <c r="F170" s="58"/>
      <c r="G170" s="58"/>
      <c r="H170" s="58"/>
      <c r="I170" s="58"/>
      <c r="J170" s="58"/>
      <c r="K170" s="58"/>
    </row>
    <row r="171" spans="1:28" x14ac:dyDescent="0.2">
      <c r="A171" s="38"/>
      <c r="B171" s="38"/>
      <c r="C171" s="51" t="s">
        <v>489</v>
      </c>
      <c r="D171" s="58" t="s">
        <v>35</v>
      </c>
      <c r="E171" s="58"/>
      <c r="F171" s="58"/>
      <c r="G171" s="58"/>
      <c r="H171" s="58"/>
      <c r="I171" s="58"/>
      <c r="J171" s="58"/>
      <c r="K171" s="58"/>
    </row>
    <row r="172" spans="1:28" x14ac:dyDescent="0.2">
      <c r="A172" s="38"/>
      <c r="B172" s="38"/>
      <c r="C172" s="44" t="s">
        <v>486</v>
      </c>
      <c r="D172" s="45">
        <f>Source!BZ95</f>
        <v>105</v>
      </c>
      <c r="E172" s="46">
        <f>(Source!AF95+Source!AE95)*Source!FX95/100</f>
        <v>5.649</v>
      </c>
      <c r="F172" s="45"/>
      <c r="G172" s="46">
        <f>Source!X95</f>
        <v>28.25</v>
      </c>
      <c r="H172" s="45" t="str">
        <f>CONCATENATE(Source!AT95)</f>
        <v>105</v>
      </c>
      <c r="I172" s="45"/>
      <c r="J172" s="45"/>
      <c r="K172" s="45"/>
    </row>
    <row r="173" spans="1:28" x14ac:dyDescent="0.2">
      <c r="A173" s="38"/>
      <c r="B173" s="38"/>
      <c r="C173" s="44" t="s">
        <v>487</v>
      </c>
      <c r="D173" s="45">
        <f>Source!CA95</f>
        <v>60</v>
      </c>
      <c r="E173" s="46">
        <f>(Source!AF95+Source!AE95)*Source!FY95/100</f>
        <v>2.7437999999999998</v>
      </c>
      <c r="F173" s="45" t="str">
        <f>CONCATENATE(Source!DM95,Source!FU95, "=", Source!FY95, "%")</f>
        <v>*0,85=51%</v>
      </c>
      <c r="G173" s="46">
        <f>Source!Y95</f>
        <v>13.72</v>
      </c>
      <c r="H173" s="45" t="str">
        <f>CONCATENATE(Source!AU95)</f>
        <v>51</v>
      </c>
      <c r="I173" s="45"/>
      <c r="J173" s="45"/>
      <c r="K173" s="45"/>
    </row>
    <row r="174" spans="1:28" x14ac:dyDescent="0.2">
      <c r="A174" s="38"/>
      <c r="B174" s="38"/>
      <c r="C174" s="44" t="s">
        <v>488</v>
      </c>
      <c r="D174" s="45"/>
      <c r="E174" s="46">
        <f>((Source!AF95+Source!AE95)*Source!FX95/100)+((Source!AF95+Source!AE95)*Source!FY95/100)+Source!AB95</f>
        <v>48.252800000000001</v>
      </c>
      <c r="F174" s="45"/>
      <c r="G174" s="46">
        <f>Source!O95+Source!X95+Source!Y95</f>
        <v>241.27</v>
      </c>
      <c r="H174" s="45"/>
      <c r="I174" s="45"/>
      <c r="J174" s="45"/>
      <c r="K174" s="45"/>
    </row>
    <row r="175" spans="1:28" ht="42.75" x14ac:dyDescent="0.2">
      <c r="A175" s="39" t="str">
        <f>Source!E96</f>
        <v>14</v>
      </c>
      <c r="B175" s="39" t="str">
        <f>Source!F96</f>
        <v>м08-02-363-2</v>
      </c>
      <c r="C175" s="40" t="str">
        <f>Source!G96</f>
        <v>Кронштейны специальные на опорах для светильников сварные металлические, количество рожков: 2</v>
      </c>
      <c r="D175" s="41">
        <f>Source!I96</f>
        <v>7</v>
      </c>
      <c r="E175" s="42">
        <f>Source!AB96</f>
        <v>231.01</v>
      </c>
      <c r="F175" s="42">
        <f>Source!AD96</f>
        <v>182.49</v>
      </c>
      <c r="G175" s="42">
        <f>Source!O96</f>
        <v>1617.07</v>
      </c>
      <c r="H175" s="42">
        <f>Source!S96</f>
        <v>202.3</v>
      </c>
      <c r="I175" s="42">
        <f>Source!Q96</f>
        <v>1277.43</v>
      </c>
      <c r="J175" s="42">
        <f>Source!AH96</f>
        <v>3.64</v>
      </c>
      <c r="K175" s="42">
        <f>Source!U96</f>
        <v>25.48</v>
      </c>
      <c r="T175">
        <f>Source!O96+Source!X96+Source!Y96</f>
        <v>2129.36</v>
      </c>
      <c r="U175">
        <f>Source!P96</f>
        <v>137.34</v>
      </c>
      <c r="V175">
        <f>Source!S96</f>
        <v>202.3</v>
      </c>
      <c r="W175">
        <f>Source!Q96</f>
        <v>1277.43</v>
      </c>
      <c r="X175">
        <f>Source!R96</f>
        <v>117.88</v>
      </c>
      <c r="Y175">
        <f>Source!U96</f>
        <v>25.48</v>
      </c>
      <c r="Z175">
        <f>Source!V96</f>
        <v>8.89</v>
      </c>
      <c r="AA175">
        <f>Source!X96</f>
        <v>304.17</v>
      </c>
      <c r="AB175">
        <f>Source!Y96</f>
        <v>208.12</v>
      </c>
    </row>
    <row r="176" spans="1:28" ht="14.25" x14ac:dyDescent="0.2">
      <c r="A176" s="38"/>
      <c r="B176" s="38"/>
      <c r="C176" s="43" t="str">
        <f>Source!H96</f>
        <v>1  ШТ.</v>
      </c>
      <c r="D176" s="41"/>
      <c r="E176" s="42">
        <f>Source!AF96</f>
        <v>28.9</v>
      </c>
      <c r="F176" s="42">
        <f>Source!AE96</f>
        <v>16.84</v>
      </c>
      <c r="G176" s="42"/>
      <c r="H176" s="42"/>
      <c r="I176" s="42">
        <f>Source!R96</f>
        <v>117.88</v>
      </c>
      <c r="J176" s="42">
        <f>Source!AI96</f>
        <v>1.27</v>
      </c>
      <c r="K176" s="42">
        <f>Source!V96</f>
        <v>8.89</v>
      </c>
    </row>
    <row r="177" spans="1:28" x14ac:dyDescent="0.2">
      <c r="A177" s="38"/>
      <c r="B177" s="38"/>
      <c r="C177" s="44" t="s">
        <v>486</v>
      </c>
      <c r="D177" s="45">
        <f>Source!BZ96</f>
        <v>95</v>
      </c>
      <c r="E177" s="46">
        <f>(Source!AF96+Source!AE96)*Source!FX96/100</f>
        <v>43.452999999999996</v>
      </c>
      <c r="F177" s="45"/>
      <c r="G177" s="46">
        <f>Source!X96</f>
        <v>304.17</v>
      </c>
      <c r="H177" s="45" t="str">
        <f>CONCATENATE(Source!AT96)</f>
        <v>95</v>
      </c>
      <c r="I177" s="45"/>
      <c r="J177" s="45"/>
      <c r="K177" s="45"/>
    </row>
    <row r="178" spans="1:28" x14ac:dyDescent="0.2">
      <c r="A178" s="38"/>
      <c r="B178" s="38"/>
      <c r="C178" s="44" t="s">
        <v>487</v>
      </c>
      <c r="D178" s="45">
        <f>Source!CA96</f>
        <v>65</v>
      </c>
      <c r="E178" s="46">
        <f>(Source!AF96+Source!AE96)*Source!FY96/100</f>
        <v>29.730999999999995</v>
      </c>
      <c r="F178" s="45"/>
      <c r="G178" s="46">
        <f>Source!Y96</f>
        <v>208.12</v>
      </c>
      <c r="H178" s="45" t="str">
        <f>CONCATENATE(Source!AU96)</f>
        <v>65</v>
      </c>
      <c r="I178" s="45"/>
      <c r="J178" s="45"/>
      <c r="K178" s="45"/>
    </row>
    <row r="179" spans="1:28" x14ac:dyDescent="0.2">
      <c r="A179" s="38"/>
      <c r="B179" s="38"/>
      <c r="C179" s="44" t="s">
        <v>488</v>
      </c>
      <c r="D179" s="45"/>
      <c r="E179" s="46">
        <f>((Source!AF96+Source!AE96)*Source!FX96/100)+((Source!AF96+Source!AE96)*Source!FY96/100)+Source!AB96</f>
        <v>304.19399999999996</v>
      </c>
      <c r="F179" s="45"/>
      <c r="G179" s="46">
        <f>Source!O96+Source!X96+Source!Y96</f>
        <v>2129.36</v>
      </c>
      <c r="H179" s="45"/>
      <c r="I179" s="45"/>
      <c r="J179" s="45"/>
      <c r="K179" s="45"/>
    </row>
    <row r="180" spans="1:28" ht="57" x14ac:dyDescent="0.2">
      <c r="A180" s="39" t="str">
        <f>Source!E97</f>
        <v>14,1</v>
      </c>
      <c r="B180" s="39" t="str">
        <f>Source!F97</f>
        <v>201-1428</v>
      </c>
      <c r="C180" s="40" t="str">
        <f>Source!G97</f>
        <v>Кронштейн для консольных и подвесных светильников, серия 1 (Стандарт), марка 1.К2-1,0-1,0-/180-Ф1-ц (ТАНС.41.256.000)</v>
      </c>
      <c r="D180" s="41">
        <f>Source!I97</f>
        <v>7</v>
      </c>
      <c r="E180" s="42">
        <f>Source!AB97</f>
        <v>723.36</v>
      </c>
      <c r="F180" s="42">
        <f>Source!AD97</f>
        <v>0</v>
      </c>
      <c r="G180" s="42">
        <f>Source!O97</f>
        <v>5063.5200000000004</v>
      </c>
      <c r="H180" s="42">
        <f>Source!S97</f>
        <v>0</v>
      </c>
      <c r="I180" s="42">
        <f>Source!Q97</f>
        <v>0</v>
      </c>
      <c r="J180" s="42">
        <f>Source!AH97</f>
        <v>0</v>
      </c>
      <c r="K180" s="42">
        <f>Source!U97</f>
        <v>0</v>
      </c>
      <c r="T180">
        <f>Source!O97+Source!X97+Source!Y97</f>
        <v>5063.5200000000004</v>
      </c>
      <c r="U180">
        <f>Source!P97</f>
        <v>5063.5200000000004</v>
      </c>
      <c r="V180">
        <f>Source!S97</f>
        <v>0</v>
      </c>
      <c r="W180">
        <f>Source!Q97</f>
        <v>0</v>
      </c>
      <c r="X180">
        <f>Source!R97</f>
        <v>0</v>
      </c>
      <c r="Y180">
        <f>Source!U97</f>
        <v>0</v>
      </c>
      <c r="Z180">
        <f>Source!V97</f>
        <v>0</v>
      </c>
      <c r="AA180">
        <f>Source!X97</f>
        <v>0</v>
      </c>
      <c r="AB180">
        <f>Source!Y97</f>
        <v>0</v>
      </c>
    </row>
    <row r="181" spans="1:28" ht="14.25" x14ac:dyDescent="0.2">
      <c r="A181" s="38"/>
      <c r="B181" s="38"/>
      <c r="C181" s="43" t="str">
        <f>Source!H97</f>
        <v>шт.</v>
      </c>
      <c r="D181" s="41"/>
      <c r="E181" s="42">
        <f>Source!AF97</f>
        <v>0</v>
      </c>
      <c r="F181" s="42">
        <f>Source!AE97</f>
        <v>0</v>
      </c>
      <c r="G181" s="42"/>
      <c r="H181" s="42"/>
      <c r="I181" s="42">
        <f>Source!R97</f>
        <v>0</v>
      </c>
      <c r="J181" s="42">
        <f>Source!AI97</f>
        <v>0</v>
      </c>
      <c r="K181" s="42">
        <f>Source!V97</f>
        <v>0</v>
      </c>
    </row>
    <row r="182" spans="1:28" ht="85.5" x14ac:dyDescent="0.2">
      <c r="A182" s="39" t="str">
        <f>Source!E98</f>
        <v>14,2</v>
      </c>
      <c r="B182" s="39" t="str">
        <f>Source!F98</f>
        <v>501-8235</v>
      </c>
      <c r="C182" s="40" t="str">
        <f>Source!G98</f>
        <v>Кабель силовой с медными жилами с поливинилхлоридной изоляцией в поливинилхлоридной оболочке без защитного покрова ВВГ, напряжением 1,00 Кв, число жил - 3 и сечением 1,5 мм2</v>
      </c>
      <c r="D182" s="41">
        <f>Source!I98</f>
        <v>3.2000000000000001E-2</v>
      </c>
      <c r="E182" s="42">
        <f>Source!AB98</f>
        <v>3428.99</v>
      </c>
      <c r="F182" s="42">
        <f>Source!AD98</f>
        <v>0</v>
      </c>
      <c r="G182" s="42">
        <f>Source!O98</f>
        <v>109.73</v>
      </c>
      <c r="H182" s="42">
        <f>Source!S98</f>
        <v>0</v>
      </c>
      <c r="I182" s="42">
        <f>Source!Q98</f>
        <v>0</v>
      </c>
      <c r="J182" s="42">
        <f>Source!AH98</f>
        <v>0</v>
      </c>
      <c r="K182" s="42">
        <f>Source!U98</f>
        <v>0</v>
      </c>
      <c r="T182">
        <f>Source!O98+Source!X98+Source!Y98</f>
        <v>109.73</v>
      </c>
      <c r="U182">
        <f>Source!P98</f>
        <v>109.73</v>
      </c>
      <c r="V182">
        <f>Source!S98</f>
        <v>0</v>
      </c>
      <c r="W182">
        <f>Source!Q98</f>
        <v>0</v>
      </c>
      <c r="X182">
        <f>Source!R98</f>
        <v>0</v>
      </c>
      <c r="Y182">
        <f>Source!U98</f>
        <v>0</v>
      </c>
      <c r="Z182">
        <f>Source!V98</f>
        <v>0</v>
      </c>
      <c r="AA182">
        <f>Source!X98</f>
        <v>0</v>
      </c>
      <c r="AB182">
        <f>Source!Y98</f>
        <v>0</v>
      </c>
    </row>
    <row r="183" spans="1:28" ht="14.25" x14ac:dyDescent="0.2">
      <c r="A183" s="38"/>
      <c r="B183" s="38"/>
      <c r="C183" s="43" t="str">
        <f>Source!H98</f>
        <v>1000 м</v>
      </c>
      <c r="D183" s="41"/>
      <c r="E183" s="42">
        <f>Source!AF98</f>
        <v>0</v>
      </c>
      <c r="F183" s="42">
        <f>Source!AE98</f>
        <v>0</v>
      </c>
      <c r="G183" s="42"/>
      <c r="H183" s="42"/>
      <c r="I183" s="42">
        <f>Source!R98</f>
        <v>0</v>
      </c>
      <c r="J183" s="42">
        <f>Source!AI98</f>
        <v>0</v>
      </c>
      <c r="K183" s="42">
        <f>Source!V98</f>
        <v>0</v>
      </c>
    </row>
    <row r="184" spans="1:28" ht="28.5" x14ac:dyDescent="0.2">
      <c r="A184" s="39" t="str">
        <f>Source!E99</f>
        <v>15</v>
      </c>
      <c r="B184" s="39" t="str">
        <f>Source!F99</f>
        <v>м08-02-369-3</v>
      </c>
      <c r="C184" s="40" t="str">
        <f>Source!G99</f>
        <v>Светильник, устанавливаемый вне зданий с лампами: ртутными</v>
      </c>
      <c r="D184" s="41">
        <f>Source!I99</f>
        <v>14</v>
      </c>
      <c r="E184" s="42">
        <f>Source!AB99</f>
        <v>104</v>
      </c>
      <c r="F184" s="42">
        <f>Source!AD99</f>
        <v>45.73</v>
      </c>
      <c r="G184" s="42">
        <f>Source!O99</f>
        <v>1456</v>
      </c>
      <c r="H184" s="42">
        <f>Source!S99</f>
        <v>174.58</v>
      </c>
      <c r="I184" s="42">
        <f>Source!Q99</f>
        <v>640.22</v>
      </c>
      <c r="J184" s="42">
        <f>Source!AH99</f>
        <v>1.46</v>
      </c>
      <c r="K184" s="42">
        <f>Source!U99</f>
        <v>20.439999999999998</v>
      </c>
      <c r="T184">
        <f>Source!O99+Source!X99+Source!Y99</f>
        <v>1827.3899999999999</v>
      </c>
      <c r="U184">
        <f>Source!P99</f>
        <v>641.20000000000005</v>
      </c>
      <c r="V184">
        <f>Source!S99</f>
        <v>174.58</v>
      </c>
      <c r="W184">
        <f>Source!Q99</f>
        <v>640.22</v>
      </c>
      <c r="X184">
        <f>Source!R99</f>
        <v>57.54</v>
      </c>
      <c r="Y184">
        <f>Source!U99</f>
        <v>20.439999999999998</v>
      </c>
      <c r="Z184">
        <f>Source!V99</f>
        <v>4.34</v>
      </c>
      <c r="AA184">
        <f>Source!X99</f>
        <v>220.51</v>
      </c>
      <c r="AB184">
        <f>Source!Y99</f>
        <v>150.88</v>
      </c>
    </row>
    <row r="185" spans="1:28" ht="14.25" x14ac:dyDescent="0.2">
      <c r="A185" s="38"/>
      <c r="B185" s="38"/>
      <c r="C185" s="43" t="str">
        <f>Source!H99</f>
        <v>1  ШТ.</v>
      </c>
      <c r="D185" s="41"/>
      <c r="E185" s="42">
        <f>Source!AF99</f>
        <v>12.47</v>
      </c>
      <c r="F185" s="42">
        <f>Source!AE99</f>
        <v>4.1100000000000003</v>
      </c>
      <c r="G185" s="42"/>
      <c r="H185" s="42"/>
      <c r="I185" s="42">
        <f>Source!R99</f>
        <v>57.54</v>
      </c>
      <c r="J185" s="42">
        <f>Source!AI99</f>
        <v>0.31</v>
      </c>
      <c r="K185" s="42">
        <f>Source!V99</f>
        <v>4.34</v>
      </c>
    </row>
    <row r="186" spans="1:28" x14ac:dyDescent="0.2">
      <c r="A186" s="38"/>
      <c r="B186" s="38"/>
      <c r="C186" s="44" t="s">
        <v>486</v>
      </c>
      <c r="D186" s="45">
        <f>Source!BZ99</f>
        <v>95</v>
      </c>
      <c r="E186" s="46">
        <f>(Source!AF99+Source!AE99)*Source!FX99/100</f>
        <v>15.751000000000001</v>
      </c>
      <c r="F186" s="45"/>
      <c r="G186" s="46">
        <f>Source!X99</f>
        <v>220.51</v>
      </c>
      <c r="H186" s="45" t="str">
        <f>CONCATENATE(Source!AT99)</f>
        <v>95</v>
      </c>
      <c r="I186" s="45"/>
      <c r="J186" s="45"/>
      <c r="K186" s="45"/>
    </row>
    <row r="187" spans="1:28" x14ac:dyDescent="0.2">
      <c r="A187" s="38"/>
      <c r="B187" s="38"/>
      <c r="C187" s="44" t="s">
        <v>487</v>
      </c>
      <c r="D187" s="45">
        <f>Source!CA99</f>
        <v>65</v>
      </c>
      <c r="E187" s="46">
        <f>(Source!AF99+Source!AE99)*Source!FY99/100</f>
        <v>10.777000000000001</v>
      </c>
      <c r="F187" s="45"/>
      <c r="G187" s="46">
        <f>Source!Y99</f>
        <v>150.88</v>
      </c>
      <c r="H187" s="45" t="str">
        <f>CONCATENATE(Source!AU99)</f>
        <v>65</v>
      </c>
      <c r="I187" s="45"/>
      <c r="J187" s="45"/>
      <c r="K187" s="45"/>
    </row>
    <row r="188" spans="1:28" x14ac:dyDescent="0.2">
      <c r="A188" s="38"/>
      <c r="B188" s="38"/>
      <c r="C188" s="44" t="s">
        <v>488</v>
      </c>
      <c r="D188" s="45"/>
      <c r="E188" s="46">
        <f>((Source!AF99+Source!AE99)*Source!FX99/100)+((Source!AF99+Source!AE99)*Source!FY99/100)+Source!AB99</f>
        <v>130.52799999999999</v>
      </c>
      <c r="F188" s="45"/>
      <c r="G188" s="46">
        <f>Source!O99+Source!X99+Source!Y99</f>
        <v>1827.3899999999999</v>
      </c>
      <c r="H188" s="45"/>
      <c r="I188" s="45"/>
      <c r="J188" s="45"/>
      <c r="K188" s="45"/>
    </row>
    <row r="189" spans="1:28" ht="99.75" x14ac:dyDescent="0.2">
      <c r="A189" s="39" t="str">
        <f>Source!E100</f>
        <v>15,1</v>
      </c>
      <c r="B189" s="39" t="str">
        <f>Source!F100</f>
        <v>Коммерческое предложение ООО "Световые Технологии ЭСКО" от 14.02.2020г.</v>
      </c>
      <c r="C189" s="40" t="s">
        <v>497</v>
      </c>
      <c r="D189" s="41">
        <f>Source!I100</f>
        <v>14</v>
      </c>
      <c r="E189" s="42">
        <f>Source!AB100</f>
        <v>941.62</v>
      </c>
      <c r="F189" s="42">
        <f>Source!AD100</f>
        <v>0</v>
      </c>
      <c r="G189" s="42">
        <f>Source!O100</f>
        <v>13182.68</v>
      </c>
      <c r="H189" s="42">
        <f>Source!S100</f>
        <v>0</v>
      </c>
      <c r="I189" s="42">
        <f>Source!Q100</f>
        <v>0</v>
      </c>
      <c r="J189" s="42">
        <f>Source!AH100</f>
        <v>0</v>
      </c>
      <c r="K189" s="42">
        <f>Source!U100</f>
        <v>0</v>
      </c>
      <c r="T189">
        <f>Source!O100+Source!X100+Source!Y100</f>
        <v>13182.68</v>
      </c>
      <c r="U189">
        <f>Source!P100</f>
        <v>13182.68</v>
      </c>
      <c r="V189">
        <f>Source!S100</f>
        <v>0</v>
      </c>
      <c r="W189">
        <f>Source!Q100</f>
        <v>0</v>
      </c>
      <c r="X189">
        <f>Source!R100</f>
        <v>0</v>
      </c>
      <c r="Y189">
        <f>Source!U100</f>
        <v>0</v>
      </c>
      <c r="Z189">
        <f>Source!V100</f>
        <v>0</v>
      </c>
      <c r="AA189">
        <f>Source!X100</f>
        <v>0</v>
      </c>
      <c r="AB189">
        <f>Source!Y100</f>
        <v>0</v>
      </c>
    </row>
    <row r="190" spans="1:28" ht="14.25" x14ac:dyDescent="0.2">
      <c r="A190" s="38"/>
      <c r="B190" s="38"/>
      <c r="C190" s="43" t="str">
        <f>Source!H100</f>
        <v>шт.</v>
      </c>
      <c r="D190" s="41"/>
      <c r="E190" s="42">
        <f>Source!AF100</f>
        <v>0</v>
      </c>
      <c r="F190" s="42">
        <f>Source!AE100</f>
        <v>0</v>
      </c>
      <c r="G190" s="42"/>
      <c r="H190" s="42"/>
      <c r="I190" s="42">
        <f>Source!R100</f>
        <v>0</v>
      </c>
      <c r="J190" s="42">
        <f>Source!AI100</f>
        <v>0</v>
      </c>
      <c r="K190" s="42">
        <f>Source!V100</f>
        <v>0</v>
      </c>
    </row>
    <row r="191" spans="1:28" ht="57" x14ac:dyDescent="0.2">
      <c r="A191" s="39" t="str">
        <f>Source!E101</f>
        <v>15,2</v>
      </c>
      <c r="B191" s="39" t="str">
        <f>Source!F101</f>
        <v>502-0246</v>
      </c>
      <c r="C191" s="40" t="s">
        <v>498</v>
      </c>
      <c r="D191" s="41">
        <f>Source!I101</f>
        <v>-7.0000000000000001E-3</v>
      </c>
      <c r="E191" s="42">
        <f>Source!AB101</f>
        <v>89303.44</v>
      </c>
      <c r="F191" s="42">
        <f>Source!AD101</f>
        <v>0</v>
      </c>
      <c r="G191" s="42">
        <f>Source!O101</f>
        <v>-625.12</v>
      </c>
      <c r="H191" s="42">
        <f>Source!S101</f>
        <v>0</v>
      </c>
      <c r="I191" s="42">
        <f>Source!Q101</f>
        <v>0</v>
      </c>
      <c r="J191" s="42">
        <f>Source!AH101</f>
        <v>0</v>
      </c>
      <c r="K191" s="42">
        <f>Source!U101</f>
        <v>0</v>
      </c>
      <c r="T191">
        <f>Source!O101+Source!X101+Source!Y101</f>
        <v>-625.12</v>
      </c>
      <c r="U191">
        <f>Source!P101</f>
        <v>-625.12</v>
      </c>
      <c r="V191">
        <f>Source!S101</f>
        <v>0</v>
      </c>
      <c r="W191">
        <f>Source!Q101</f>
        <v>0</v>
      </c>
      <c r="X191">
        <f>Source!R101</f>
        <v>0</v>
      </c>
      <c r="Y191">
        <f>Source!U101</f>
        <v>0</v>
      </c>
      <c r="Z191">
        <f>Source!V101</f>
        <v>0</v>
      </c>
      <c r="AA191">
        <f>Source!X101</f>
        <v>0</v>
      </c>
      <c r="AB191">
        <f>Source!Y101</f>
        <v>0</v>
      </c>
    </row>
    <row r="192" spans="1:28" ht="14.25" x14ac:dyDescent="0.2">
      <c r="A192" s="38"/>
      <c r="B192" s="38"/>
      <c r="C192" s="43" t="str">
        <f>Source!H101</f>
        <v>т</v>
      </c>
      <c r="D192" s="41"/>
      <c r="E192" s="42">
        <f>Source!AF101</f>
        <v>0</v>
      </c>
      <c r="F192" s="42">
        <f>Source!AE101</f>
        <v>0</v>
      </c>
      <c r="G192" s="42"/>
      <c r="H192" s="42"/>
      <c r="I192" s="42">
        <f>Source!R101</f>
        <v>0</v>
      </c>
      <c r="J192" s="42">
        <f>Source!AI101</f>
        <v>0</v>
      </c>
      <c r="K192" s="42">
        <f>Source!V101</f>
        <v>0</v>
      </c>
    </row>
    <row r="193" spans="1:28" ht="42.75" x14ac:dyDescent="0.2">
      <c r="A193" s="39" t="str">
        <f>Source!E102</f>
        <v>16</v>
      </c>
      <c r="B193" s="39" t="str">
        <f>Source!F102</f>
        <v>33-04-030-1</v>
      </c>
      <c r="C193" s="40" t="str">
        <f>Source!G102</f>
        <v>Установка разрядников: с помощью механизмов (ограничитель перенапряжения)</v>
      </c>
      <c r="D193" s="41">
        <f>Source!I102</f>
        <v>0.66659999999999997</v>
      </c>
      <c r="E193" s="42">
        <f>Source!AB102</f>
        <v>163.43</v>
      </c>
      <c r="F193" s="42">
        <f>Source!AD102</f>
        <v>125.09</v>
      </c>
      <c r="G193" s="42">
        <f>Source!O102</f>
        <v>108.94</v>
      </c>
      <c r="H193" s="42">
        <f>Source!S102</f>
        <v>23.71</v>
      </c>
      <c r="I193" s="42">
        <f>Source!Q102</f>
        <v>83.38</v>
      </c>
      <c r="J193" s="42">
        <f>Source!AH102</f>
        <v>4.9334999999999996</v>
      </c>
      <c r="K193" s="42">
        <f>Source!U102</f>
        <v>3.2886710999999997</v>
      </c>
      <c r="T193">
        <f>Source!O102+Source!X102+Source!Y102</f>
        <v>158.39999999999998</v>
      </c>
      <c r="U193">
        <f>Source!P102</f>
        <v>1.85</v>
      </c>
      <c r="V193">
        <f>Source!S102</f>
        <v>23.71</v>
      </c>
      <c r="W193">
        <f>Source!Q102</f>
        <v>83.38</v>
      </c>
      <c r="X193">
        <f>Source!R102</f>
        <v>7.99</v>
      </c>
      <c r="Y193">
        <f>Source!U102</f>
        <v>3.2886710999999997</v>
      </c>
      <c r="Z193">
        <f>Source!V102</f>
        <v>0.80825249999999993</v>
      </c>
      <c r="AA193">
        <f>Source!X102</f>
        <v>33.29</v>
      </c>
      <c r="AB193">
        <f>Source!Y102</f>
        <v>16.170000000000002</v>
      </c>
    </row>
    <row r="194" spans="1:28" ht="14.25" x14ac:dyDescent="0.2">
      <c r="A194" s="38"/>
      <c r="B194" s="38"/>
      <c r="C194" s="43" t="str">
        <f>Source!H102</f>
        <v>1 КОМПЛ.</v>
      </c>
      <c r="D194" s="41"/>
      <c r="E194" s="42">
        <f>Source!AF102</f>
        <v>35.57</v>
      </c>
      <c r="F194" s="42">
        <f>Source!AE102</f>
        <v>11.98</v>
      </c>
      <c r="G194" s="42"/>
      <c r="H194" s="42"/>
      <c r="I194" s="42">
        <f>Source!R102</f>
        <v>7.99</v>
      </c>
      <c r="J194" s="42">
        <f>Source!AI102</f>
        <v>1.2124999999999999</v>
      </c>
      <c r="K194" s="42">
        <f>Source!V102</f>
        <v>0.80825249999999993</v>
      </c>
    </row>
    <row r="195" spans="1:28" x14ac:dyDescent="0.2">
      <c r="A195" s="38"/>
      <c r="B195" s="38"/>
      <c r="C195" s="51" t="s">
        <v>481</v>
      </c>
      <c r="D195" s="58" t="s">
        <v>246</v>
      </c>
      <c r="E195" s="58"/>
      <c r="F195" s="58"/>
      <c r="G195" s="58"/>
      <c r="H195" s="58"/>
      <c r="I195" s="58"/>
      <c r="J195" s="58"/>
      <c r="K195" s="58"/>
    </row>
    <row r="196" spans="1:28" x14ac:dyDescent="0.2">
      <c r="A196" s="38"/>
      <c r="B196" s="38"/>
      <c r="C196" s="51" t="s">
        <v>482</v>
      </c>
      <c r="D196" s="58" t="s">
        <v>246</v>
      </c>
      <c r="E196" s="58"/>
      <c r="F196" s="58"/>
      <c r="G196" s="58"/>
      <c r="H196" s="58"/>
      <c r="I196" s="58"/>
      <c r="J196" s="58"/>
      <c r="K196" s="58"/>
    </row>
    <row r="197" spans="1:28" x14ac:dyDescent="0.2">
      <c r="A197" s="38"/>
      <c r="B197" s="38"/>
      <c r="C197" s="51" t="s">
        <v>483</v>
      </c>
      <c r="D197" s="58" t="s">
        <v>247</v>
      </c>
      <c r="E197" s="58"/>
      <c r="F197" s="58"/>
      <c r="G197" s="58"/>
      <c r="H197" s="58"/>
      <c r="I197" s="58"/>
      <c r="J197" s="58"/>
      <c r="K197" s="58"/>
    </row>
    <row r="198" spans="1:28" x14ac:dyDescent="0.2">
      <c r="A198" s="38"/>
      <c r="B198" s="38"/>
      <c r="C198" s="51" t="s">
        <v>484</v>
      </c>
      <c r="D198" s="58" t="s">
        <v>247</v>
      </c>
      <c r="E198" s="58"/>
      <c r="F198" s="58"/>
      <c r="G198" s="58"/>
      <c r="H198" s="58"/>
      <c r="I198" s="58"/>
      <c r="J198" s="58"/>
      <c r="K198" s="58"/>
    </row>
    <row r="199" spans="1:28" x14ac:dyDescent="0.2">
      <c r="A199" s="38"/>
      <c r="B199" s="38"/>
      <c r="C199" s="51" t="s">
        <v>485</v>
      </c>
      <c r="D199" s="58" t="s">
        <v>246</v>
      </c>
      <c r="E199" s="58"/>
      <c r="F199" s="58"/>
      <c r="G199" s="58"/>
      <c r="H199" s="58"/>
      <c r="I199" s="58"/>
      <c r="J199" s="58"/>
      <c r="K199" s="58"/>
    </row>
    <row r="200" spans="1:28" x14ac:dyDescent="0.2">
      <c r="A200" s="38"/>
      <c r="B200" s="38"/>
      <c r="C200" s="51" t="s">
        <v>489</v>
      </c>
      <c r="D200" s="58" t="s">
        <v>35</v>
      </c>
      <c r="E200" s="58"/>
      <c r="F200" s="58"/>
      <c r="G200" s="58"/>
      <c r="H200" s="58"/>
      <c r="I200" s="58"/>
      <c r="J200" s="58"/>
      <c r="K200" s="58"/>
    </row>
    <row r="201" spans="1:28" x14ac:dyDescent="0.2">
      <c r="A201" s="38"/>
      <c r="B201" s="38"/>
      <c r="C201" s="44" t="s">
        <v>486</v>
      </c>
      <c r="D201" s="45">
        <f>Source!BZ102</f>
        <v>105</v>
      </c>
      <c r="E201" s="46">
        <f>(Source!AF102+Source!AE102)*Source!FX102/100</f>
        <v>49.927500000000002</v>
      </c>
      <c r="F201" s="45"/>
      <c r="G201" s="46">
        <f>Source!X102</f>
        <v>33.29</v>
      </c>
      <c r="H201" s="45" t="str">
        <f>CONCATENATE(Source!AT102)</f>
        <v>105</v>
      </c>
      <c r="I201" s="45"/>
      <c r="J201" s="45"/>
      <c r="K201" s="45"/>
    </row>
    <row r="202" spans="1:28" x14ac:dyDescent="0.2">
      <c r="A202" s="38"/>
      <c r="B202" s="38"/>
      <c r="C202" s="44" t="s">
        <v>487</v>
      </c>
      <c r="D202" s="45">
        <f>Source!CA102</f>
        <v>60</v>
      </c>
      <c r="E202" s="46">
        <f>(Source!AF102+Source!AE102)*Source!FY102/100</f>
        <v>24.250499999999999</v>
      </c>
      <c r="F202" s="45" t="str">
        <f>CONCATENATE(Source!DM102,Source!FU102, "=", Source!FY102, "%")</f>
        <v>*0,85=51%</v>
      </c>
      <c r="G202" s="46">
        <f>Source!Y102</f>
        <v>16.170000000000002</v>
      </c>
      <c r="H202" s="45" t="str">
        <f>CONCATENATE(Source!AU102)</f>
        <v>51</v>
      </c>
      <c r="I202" s="45"/>
      <c r="J202" s="45"/>
      <c r="K202" s="45"/>
    </row>
    <row r="203" spans="1:28" x14ac:dyDescent="0.2">
      <c r="A203" s="38"/>
      <c r="B203" s="38"/>
      <c r="C203" s="44" t="s">
        <v>488</v>
      </c>
      <c r="D203" s="45"/>
      <c r="E203" s="46">
        <f>((Source!AF102+Source!AE102)*Source!FX102/100)+((Source!AF102+Source!AE102)*Source!FY102/100)+Source!AB102</f>
        <v>237.608</v>
      </c>
      <c r="F203" s="45"/>
      <c r="G203" s="46">
        <f>Source!O102+Source!X102+Source!Y102</f>
        <v>158.39999999999998</v>
      </c>
      <c r="H203" s="45"/>
      <c r="I203" s="45"/>
      <c r="J203" s="45"/>
      <c r="K203" s="45"/>
    </row>
    <row r="204" spans="1:28" ht="14.25" x14ac:dyDescent="0.2">
      <c r="A204" s="39" t="str">
        <f>Source!E103</f>
        <v>16,1</v>
      </c>
      <c r="B204" s="39" t="str">
        <f>Source!F103</f>
        <v>509-8262</v>
      </c>
      <c r="C204" s="40" t="str">
        <f>Source!G103</f>
        <v>Ограничитель напряжения до 1 кВ</v>
      </c>
      <c r="D204" s="41">
        <f>Source!I103</f>
        <v>2</v>
      </c>
      <c r="E204" s="42">
        <f>Source!AB103</f>
        <v>51.33</v>
      </c>
      <c r="F204" s="42">
        <f>Source!AD103</f>
        <v>0</v>
      </c>
      <c r="G204" s="42">
        <f>Source!O103</f>
        <v>102.66</v>
      </c>
      <c r="H204" s="42">
        <f>Source!S103</f>
        <v>0</v>
      </c>
      <c r="I204" s="42">
        <f>Source!Q103</f>
        <v>0</v>
      </c>
      <c r="J204" s="42">
        <f>Source!AH103</f>
        <v>0</v>
      </c>
      <c r="K204" s="42">
        <f>Source!U103</f>
        <v>0</v>
      </c>
      <c r="T204">
        <f>Source!O103+Source!X103+Source!Y103</f>
        <v>102.66</v>
      </c>
      <c r="U204">
        <f>Source!P103</f>
        <v>102.66</v>
      </c>
      <c r="V204">
        <f>Source!S103</f>
        <v>0</v>
      </c>
      <c r="W204">
        <f>Source!Q103</f>
        <v>0</v>
      </c>
      <c r="X204">
        <f>Source!R103</f>
        <v>0</v>
      </c>
      <c r="Y204">
        <f>Source!U103</f>
        <v>0</v>
      </c>
      <c r="Z204">
        <f>Source!V103</f>
        <v>0</v>
      </c>
      <c r="AA204">
        <f>Source!X103</f>
        <v>0</v>
      </c>
      <c r="AB204">
        <f>Source!Y103</f>
        <v>0</v>
      </c>
    </row>
    <row r="205" spans="1:28" ht="14.25" x14ac:dyDescent="0.2">
      <c r="A205" s="38"/>
      <c r="B205" s="38"/>
      <c r="C205" s="43" t="str">
        <f>Source!H103</f>
        <v>шт.</v>
      </c>
      <c r="D205" s="41"/>
      <c r="E205" s="42">
        <f>Source!AF103</f>
        <v>0</v>
      </c>
      <c r="F205" s="42">
        <f>Source!AE103</f>
        <v>0</v>
      </c>
      <c r="G205" s="42"/>
      <c r="H205" s="42"/>
      <c r="I205" s="42">
        <f>Source!R103</f>
        <v>0</v>
      </c>
      <c r="J205" s="42">
        <f>Source!AI103</f>
        <v>0</v>
      </c>
      <c r="K205" s="42">
        <f>Source!V103</f>
        <v>0</v>
      </c>
    </row>
    <row r="206" spans="1:28" x14ac:dyDescent="0.2">
      <c r="A206" s="38"/>
      <c r="B206" s="38"/>
      <c r="C206" s="38"/>
      <c r="D206" s="38"/>
      <c r="E206" s="38"/>
      <c r="F206" s="38"/>
      <c r="G206" s="38"/>
      <c r="H206" s="38"/>
      <c r="I206" s="38"/>
      <c r="J206" s="38"/>
      <c r="K206" s="38"/>
    </row>
    <row r="207" spans="1:28" ht="15" x14ac:dyDescent="0.25">
      <c r="A207" s="47"/>
      <c r="B207" s="47"/>
      <c r="C207" s="52" t="str">
        <f>CONCATENATE("Итого по подразделу: ",IF(Source!G105&lt;&gt;"Новый подраздел", Source!G105, ""))</f>
        <v>Итого по подразделу: Монтажные работы</v>
      </c>
      <c r="D207" s="52"/>
      <c r="E207" s="52"/>
      <c r="F207" s="52"/>
      <c r="G207" s="48">
        <f>IF(SUM(T75:T206)=0, "-", SUM(T75:T206))</f>
        <v>40948.5</v>
      </c>
      <c r="H207" s="48">
        <f>IF(SUM(V75:V206)=0, "-", SUM(V75:V206))</f>
        <v>797.98000000000013</v>
      </c>
      <c r="I207" s="48">
        <f>IF(SUM(W75:W206)=0, "-", SUM(W75:W206))</f>
        <v>4285.87</v>
      </c>
      <c r="J207" s="48"/>
      <c r="K207" s="48">
        <f>IF(SUM(Y75:Y206)=0, "-", SUM(Y75:Y206))</f>
        <v>104.0875911</v>
      </c>
    </row>
    <row r="208" spans="1:28" ht="15" x14ac:dyDescent="0.25">
      <c r="A208" s="47"/>
      <c r="B208" s="47"/>
      <c r="C208" s="47"/>
      <c r="D208" s="47"/>
      <c r="E208" s="47"/>
      <c r="F208" s="47"/>
      <c r="G208" s="48"/>
      <c r="H208" s="48"/>
      <c r="I208" s="48">
        <f>IF(SUM(X75:X206)=0, "-", SUM(X75:X206))</f>
        <v>415.55</v>
      </c>
      <c r="J208" s="48"/>
      <c r="K208" s="48">
        <f>IF(SUM(Z75:Z206)=0, "-", SUM(Z75:Z206))</f>
        <v>34.189002500000008</v>
      </c>
    </row>
    <row r="209" spans="1:33" x14ac:dyDescent="0.2">
      <c r="A209" s="38"/>
      <c r="B209" s="38"/>
      <c r="C209" s="38"/>
      <c r="D209" s="38"/>
      <c r="E209" s="38"/>
      <c r="F209" s="38"/>
      <c r="G209" s="38"/>
      <c r="H209" s="38"/>
      <c r="I209" s="38"/>
      <c r="J209" s="38"/>
      <c r="K209" s="38"/>
    </row>
    <row r="210" spans="1:33" ht="15" x14ac:dyDescent="0.25">
      <c r="A210" s="47"/>
      <c r="B210" s="47"/>
      <c r="C210" s="52" t="str">
        <f>CONCATENATE("Итого по локальной смете: ",IF(Source!G168&lt;&gt;"Новая локальная смета", Source!G168, ""))</f>
        <v xml:space="preserve">Итого по локальной смете: </v>
      </c>
      <c r="D210" s="52"/>
      <c r="E210" s="52"/>
      <c r="F210" s="52"/>
      <c r="G210" s="48">
        <f>IF(SUM(T23:T209)=0, "-", SUM(T23:T209))</f>
        <v>42095.520000000004</v>
      </c>
      <c r="H210" s="48">
        <f>IF(SUM(V23:V209)=0, "-", SUM(V23:V209))</f>
        <v>917.1</v>
      </c>
      <c r="I210" s="48">
        <f>IF(SUM(W23:W209)=0, "-", SUM(W23:W209))</f>
        <v>5028.76</v>
      </c>
      <c r="J210" s="48"/>
      <c r="K210" s="48">
        <f>IF(SUM(Y23:Y209)=0, "-", SUM(Y23:Y209))</f>
        <v>119.67959109999998</v>
      </c>
    </row>
    <row r="211" spans="1:33" ht="15" x14ac:dyDescent="0.25">
      <c r="A211" s="47"/>
      <c r="B211" s="47"/>
      <c r="C211" s="47"/>
      <c r="D211" s="47"/>
      <c r="E211" s="47"/>
      <c r="F211" s="47"/>
      <c r="G211" s="48"/>
      <c r="H211" s="48"/>
      <c r="I211" s="48">
        <f>IF(SUM(X23:X209)=0, "-", SUM(X23:X209))</f>
        <v>476.71000000000004</v>
      </c>
      <c r="J211" s="48"/>
      <c r="K211" s="48">
        <f>IF(SUM(Z23:Z209)=0, "-", SUM(Z23:Z209))</f>
        <v>39.337002500000004</v>
      </c>
    </row>
    <row r="212" spans="1:33" x14ac:dyDescent="0.2">
      <c r="A212" s="38"/>
      <c r="B212" s="38"/>
      <c r="C212" s="38"/>
      <c r="D212" s="38"/>
      <c r="E212" s="38"/>
      <c r="F212" s="38"/>
      <c r="G212" s="38"/>
      <c r="H212" s="38"/>
      <c r="I212" s="38"/>
      <c r="J212" s="38"/>
      <c r="K212" s="38"/>
    </row>
    <row r="213" spans="1:33" x14ac:dyDescent="0.2">
      <c r="A213" s="38"/>
      <c r="B213" s="38"/>
      <c r="C213" s="38"/>
      <c r="D213" s="38"/>
      <c r="E213" s="38"/>
      <c r="F213" s="38"/>
      <c r="G213" s="38"/>
      <c r="H213" s="38"/>
      <c r="I213" s="38"/>
      <c r="J213" s="38"/>
      <c r="K213" s="38"/>
    </row>
    <row r="214" spans="1:33" ht="14.25" x14ac:dyDescent="0.2">
      <c r="A214" s="38"/>
      <c r="B214" s="38"/>
      <c r="C214" s="56" t="str">
        <f>Source!H193</f>
        <v>Перевозка грузов</v>
      </c>
      <c r="D214" s="56"/>
      <c r="E214" s="56"/>
      <c r="F214" s="56"/>
      <c r="G214" s="56"/>
      <c r="H214" s="57">
        <f>IF(Source!F193=0, "", Source!F193)</f>
        <v>45.97</v>
      </c>
      <c r="I214" s="57"/>
      <c r="J214" s="38"/>
      <c r="K214" s="38"/>
    </row>
    <row r="215" spans="1:33" ht="14.25" x14ac:dyDescent="0.2">
      <c r="A215" s="38"/>
      <c r="B215" s="38"/>
      <c r="C215" s="56" t="str">
        <f>Source!H194</f>
        <v>Накладные расходы</v>
      </c>
      <c r="D215" s="56"/>
      <c r="E215" s="56"/>
      <c r="F215" s="56"/>
      <c r="G215" s="56"/>
      <c r="H215" s="57">
        <f>IF(Source!F194=0, "", Source!F194)</f>
        <v>1398.8</v>
      </c>
      <c r="I215" s="57"/>
      <c r="J215" s="38"/>
      <c r="K215" s="38"/>
    </row>
    <row r="216" spans="1:33" ht="14.25" x14ac:dyDescent="0.2">
      <c r="A216" s="38"/>
      <c r="B216" s="38"/>
      <c r="C216" s="56" t="str">
        <f>Source!H195</f>
        <v>Сметная прибыль</v>
      </c>
      <c r="D216" s="56"/>
      <c r="E216" s="56"/>
      <c r="F216" s="56"/>
      <c r="G216" s="56"/>
      <c r="H216" s="57">
        <f>IF(Source!F195=0, "", Source!F195)</f>
        <v>801.41</v>
      </c>
      <c r="I216" s="57"/>
      <c r="J216" s="38"/>
      <c r="K216" s="38"/>
    </row>
    <row r="217" spans="1:33" ht="14.25" x14ac:dyDescent="0.2">
      <c r="A217" s="38"/>
      <c r="B217" s="38"/>
      <c r="C217" s="56" t="str">
        <f>Source!H196</f>
        <v>Всего с НР и СП</v>
      </c>
      <c r="D217" s="56"/>
      <c r="E217" s="56"/>
      <c r="F217" s="56"/>
      <c r="G217" s="56"/>
      <c r="H217" s="57">
        <f>IF(Source!F196=0, "", Source!F196)</f>
        <v>42095.519999999997</v>
      </c>
      <c r="I217" s="57"/>
      <c r="J217" s="38"/>
      <c r="K217" s="38"/>
    </row>
    <row r="218" spans="1:33" s="50" customFormat="1" ht="15" x14ac:dyDescent="0.25">
      <c r="A218" s="49"/>
      <c r="B218" s="49"/>
      <c r="C218" s="52" t="str">
        <f>Source!H197</f>
        <v>Индекс на 3 квартал 2020г. -8,21</v>
      </c>
      <c r="D218" s="52"/>
      <c r="E218" s="52"/>
      <c r="F218" s="52"/>
      <c r="G218" s="52"/>
      <c r="H218" s="55">
        <f>IF(Source!F197=0, "", Source!F197)</f>
        <v>345604.22</v>
      </c>
      <c r="I218" s="55"/>
      <c r="J218" s="49"/>
      <c r="K218" s="49"/>
    </row>
    <row r="219" spans="1:33" s="50" customFormat="1" ht="15" x14ac:dyDescent="0.25">
      <c r="A219" s="49"/>
      <c r="B219" s="49"/>
      <c r="C219" s="52" t="str">
        <f>Source!H198</f>
        <v>НДС 20%</v>
      </c>
      <c r="D219" s="52"/>
      <c r="E219" s="52"/>
      <c r="F219" s="52"/>
      <c r="G219" s="52"/>
      <c r="H219" s="55">
        <f>IF(Source!F198=0, "", Source!F198)</f>
        <v>69120.84</v>
      </c>
      <c r="I219" s="55"/>
      <c r="J219" s="49"/>
      <c r="K219" s="49"/>
    </row>
    <row r="220" spans="1:33" s="50" customFormat="1" ht="15" x14ac:dyDescent="0.25">
      <c r="A220" s="49"/>
      <c r="B220" s="49"/>
      <c r="C220" s="52" t="str">
        <f>Source!H199</f>
        <v>Всего по смете</v>
      </c>
      <c r="D220" s="52"/>
      <c r="E220" s="52"/>
      <c r="F220" s="52"/>
      <c r="G220" s="52"/>
      <c r="H220" s="55">
        <f>IF(Source!F199=0, "", Source!F199)</f>
        <v>414725.06</v>
      </c>
      <c r="I220" s="55"/>
      <c r="J220" s="49"/>
      <c r="K220" s="49"/>
    </row>
    <row r="221" spans="1:33" x14ac:dyDescent="0.2">
      <c r="A221" s="38"/>
      <c r="B221" s="38"/>
      <c r="C221" s="38"/>
      <c r="D221" s="38"/>
      <c r="E221" s="38"/>
      <c r="F221" s="38"/>
      <c r="G221" s="38"/>
      <c r="H221" s="38"/>
      <c r="I221" s="38"/>
      <c r="J221" s="38"/>
      <c r="K221" s="38"/>
    </row>
    <row r="222" spans="1:33" ht="15" x14ac:dyDescent="0.25">
      <c r="A222" s="47"/>
      <c r="B222" s="47"/>
      <c r="C222" s="52" t="s">
        <v>517</v>
      </c>
      <c r="D222" s="52"/>
      <c r="E222" s="52"/>
      <c r="F222" s="52"/>
      <c r="G222" s="48"/>
      <c r="H222" s="48"/>
      <c r="I222" s="48"/>
      <c r="J222" s="48"/>
      <c r="K222" s="48"/>
      <c r="AG222" s="13" t="str">
        <f>CONCATENATE("Итого по смете: ",IF(Source!G201&lt;&gt;"Новый объект", Source!G201, ""))</f>
        <v>Итого по смете: ул. В. Гризодубовой, дом 3 Освещение</v>
      </c>
    </row>
    <row r="223" spans="1:33" ht="15" x14ac:dyDescent="0.25">
      <c r="A223" s="11"/>
      <c r="B223" s="11"/>
      <c r="C223" s="11"/>
      <c r="D223" s="11"/>
      <c r="E223" s="11"/>
      <c r="F223" s="11"/>
      <c r="G223" s="12"/>
      <c r="H223" s="12"/>
      <c r="I223" s="12"/>
      <c r="J223" s="12"/>
      <c r="K223" s="12"/>
    </row>
    <row r="227" spans="1:11" ht="14.25" x14ac:dyDescent="0.2">
      <c r="A227" s="53" t="s">
        <v>499</v>
      </c>
      <c r="B227" s="53"/>
      <c r="C227" s="14" t="str">
        <f>IF(Source!AC12&lt;&gt;"", Source!AC12," ")</f>
        <v xml:space="preserve"> </v>
      </c>
      <c r="D227" s="15"/>
      <c r="E227" s="15"/>
      <c r="F227" s="15"/>
      <c r="G227" s="15"/>
      <c r="H227" s="15"/>
      <c r="I227" s="9" t="str">
        <f>IF(Source!AB12&lt;&gt;"", Source!AB12," ")</f>
        <v xml:space="preserve"> </v>
      </c>
      <c r="J227" s="8"/>
      <c r="K227" s="8"/>
    </row>
    <row r="228" spans="1:11" ht="14.25" x14ac:dyDescent="0.2">
      <c r="A228" s="8"/>
      <c r="B228" s="8"/>
      <c r="C228" s="54" t="s">
        <v>500</v>
      </c>
      <c r="D228" s="54"/>
      <c r="E228" s="54"/>
      <c r="F228" s="54"/>
      <c r="G228" s="54"/>
      <c r="H228" s="54"/>
      <c r="I228" s="8"/>
      <c r="J228" s="8"/>
      <c r="K228" s="8"/>
    </row>
    <row r="229" spans="1:11" ht="14.25" x14ac:dyDescent="0.2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</row>
    <row r="230" spans="1:11" ht="14.25" x14ac:dyDescent="0.2">
      <c r="A230" s="53" t="s">
        <v>501</v>
      </c>
      <c r="B230" s="53"/>
      <c r="C230" s="14" t="str">
        <f>IF(Source!AE12&lt;&gt;"", Source!AE12," ")</f>
        <v xml:space="preserve"> </v>
      </c>
      <c r="D230" s="15"/>
      <c r="E230" s="15"/>
      <c r="F230" s="15"/>
      <c r="G230" s="15"/>
      <c r="H230" s="15"/>
      <c r="I230" s="9" t="str">
        <f>IF(Source!AD12&lt;&gt;"", Source!AD12," ")</f>
        <v xml:space="preserve"> </v>
      </c>
      <c r="J230" s="8"/>
      <c r="K230" s="8"/>
    </row>
    <row r="231" spans="1:11" ht="14.25" x14ac:dyDescent="0.2">
      <c r="A231" s="8"/>
      <c r="B231" s="8"/>
      <c r="C231" s="54" t="s">
        <v>500</v>
      </c>
      <c r="D231" s="54"/>
      <c r="E231" s="54"/>
      <c r="F231" s="54"/>
      <c r="G231" s="54"/>
      <c r="H231" s="54"/>
      <c r="I231" s="8"/>
      <c r="J231" s="8"/>
      <c r="K231" s="8"/>
    </row>
  </sheetData>
  <mergeCells count="109">
    <mergeCell ref="A6:J6"/>
    <mergeCell ref="A13:E15"/>
    <mergeCell ref="F13:H13"/>
    <mergeCell ref="I13:J13"/>
    <mergeCell ref="F14:H14"/>
    <mergeCell ref="I14:J14"/>
    <mergeCell ref="F15:H15"/>
    <mergeCell ref="I15:J15"/>
    <mergeCell ref="A11:K11"/>
    <mergeCell ref="C9:F9"/>
    <mergeCell ref="A10:B10"/>
    <mergeCell ref="C10:K10"/>
    <mergeCell ref="A23:K23"/>
    <mergeCell ref="D26:K26"/>
    <mergeCell ref="D27:K27"/>
    <mergeCell ref="D28:K28"/>
    <mergeCell ref="J16:K18"/>
    <mergeCell ref="E17:E18"/>
    <mergeCell ref="F17:F18"/>
    <mergeCell ref="G17:G20"/>
    <mergeCell ref="H17:H20"/>
    <mergeCell ref="I17:I18"/>
    <mergeCell ref="E19:E20"/>
    <mergeCell ref="F19:F20"/>
    <mergeCell ref="I19:I20"/>
    <mergeCell ref="J19:K19"/>
    <mergeCell ref="A16:A20"/>
    <mergeCell ref="B16:B20"/>
    <mergeCell ref="C16:C20"/>
    <mergeCell ref="D16:D20"/>
    <mergeCell ref="E16:F16"/>
    <mergeCell ref="G16:I16"/>
    <mergeCell ref="D50:K50"/>
    <mergeCell ref="D51:K51"/>
    <mergeCell ref="D52:K52"/>
    <mergeCell ref="D53:K53"/>
    <mergeCell ref="D54:K54"/>
    <mergeCell ref="D60:K60"/>
    <mergeCell ref="D29:K29"/>
    <mergeCell ref="D30:K30"/>
    <mergeCell ref="D31:K31"/>
    <mergeCell ref="D37:K37"/>
    <mergeCell ref="D43:K43"/>
    <mergeCell ref="D49:K49"/>
    <mergeCell ref="D82:K82"/>
    <mergeCell ref="D83:K83"/>
    <mergeCell ref="D89:K89"/>
    <mergeCell ref="D90:K90"/>
    <mergeCell ref="D91:K91"/>
    <mergeCell ref="D92:K92"/>
    <mergeCell ref="C70:F70"/>
    <mergeCell ref="A75:K75"/>
    <mergeCell ref="D78:K78"/>
    <mergeCell ref="D79:K79"/>
    <mergeCell ref="D80:K80"/>
    <mergeCell ref="D81:K81"/>
    <mergeCell ref="D104:K104"/>
    <mergeCell ref="D105:K105"/>
    <mergeCell ref="D114:K114"/>
    <mergeCell ref="D115:K115"/>
    <mergeCell ref="D116:K116"/>
    <mergeCell ref="D117:K117"/>
    <mergeCell ref="D93:K93"/>
    <mergeCell ref="D94:K94"/>
    <mergeCell ref="D100:K100"/>
    <mergeCell ref="D101:K101"/>
    <mergeCell ref="D102:K102"/>
    <mergeCell ref="D103:K103"/>
    <mergeCell ref="D153:K153"/>
    <mergeCell ref="D154:K154"/>
    <mergeCell ref="D166:K166"/>
    <mergeCell ref="D167:K167"/>
    <mergeCell ref="D168:K168"/>
    <mergeCell ref="D169:K169"/>
    <mergeCell ref="D118:K118"/>
    <mergeCell ref="D119:K119"/>
    <mergeCell ref="D149:K149"/>
    <mergeCell ref="D150:K150"/>
    <mergeCell ref="D151:K151"/>
    <mergeCell ref="D152:K152"/>
    <mergeCell ref="D199:K199"/>
    <mergeCell ref="D200:K200"/>
    <mergeCell ref="C207:F207"/>
    <mergeCell ref="D170:K170"/>
    <mergeCell ref="D171:K171"/>
    <mergeCell ref="D195:K195"/>
    <mergeCell ref="D196:K196"/>
    <mergeCell ref="D197:K197"/>
    <mergeCell ref="D198:K198"/>
    <mergeCell ref="C215:G215"/>
    <mergeCell ref="H215:I215"/>
    <mergeCell ref="C216:G216"/>
    <mergeCell ref="H216:I216"/>
    <mergeCell ref="C217:G217"/>
    <mergeCell ref="H217:I217"/>
    <mergeCell ref="C210:F210"/>
    <mergeCell ref="C214:G214"/>
    <mergeCell ref="H214:I214"/>
    <mergeCell ref="C222:F222"/>
    <mergeCell ref="A227:B227"/>
    <mergeCell ref="C228:H228"/>
    <mergeCell ref="A230:B230"/>
    <mergeCell ref="C231:H231"/>
    <mergeCell ref="C218:G218"/>
    <mergeCell ref="H218:I218"/>
    <mergeCell ref="C219:G219"/>
    <mergeCell ref="H219:I219"/>
    <mergeCell ref="C220:G220"/>
    <mergeCell ref="H220:I220"/>
  </mergeCells>
  <pageMargins left="0.4" right="0.2" top="0.2" bottom="0.4" header="0.2" footer="0.2"/>
  <pageSetup paperSize="9" scale="60" fitToHeight="0" orientation="portrait" verticalDpi="0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K264"/>
  <sheetViews>
    <sheetView workbookViewId="0">
      <selection activeCell="A260" sqref="A260:O260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60493</v>
      </c>
      <c r="M1">
        <v>10</v>
      </c>
      <c r="N1">
        <v>11</v>
      </c>
      <c r="O1">
        <v>2</v>
      </c>
      <c r="P1">
        <v>0</v>
      </c>
      <c r="Q1">
        <v>1</v>
      </c>
    </row>
    <row r="12" spans="1:133" x14ac:dyDescent="0.2">
      <c r="A12" s="1">
        <v>1</v>
      </c>
      <c r="B12" s="1">
        <v>260</v>
      </c>
      <c r="C12" s="1">
        <v>0</v>
      </c>
      <c r="D12" s="1">
        <f>ROW(A201)</f>
        <v>201</v>
      </c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0</v>
      </c>
      <c r="BO12" s="1">
        <v>0</v>
      </c>
      <c r="BP12" s="1">
        <v>2</v>
      </c>
      <c r="BQ12" s="1">
        <v>2</v>
      </c>
      <c r="BR12" s="1">
        <v>0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3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B201</f>
        <v>260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/>
      </c>
      <c r="G18" s="2" t="str">
        <f t="shared" si="0"/>
        <v>ул. В. Гризодубовой, дом 3 Освещение</v>
      </c>
      <c r="H18" s="2"/>
      <c r="I18" s="2"/>
      <c r="J18" s="2"/>
      <c r="K18" s="2"/>
      <c r="L18" s="2"/>
      <c r="M18" s="2"/>
      <c r="N18" s="2"/>
      <c r="O18" s="2">
        <f t="shared" ref="O18:AT18" si="1">O201</f>
        <v>39895.31</v>
      </c>
      <c r="P18" s="2">
        <f t="shared" si="1"/>
        <v>33949.449999999997</v>
      </c>
      <c r="Q18" s="2">
        <f t="shared" si="1"/>
        <v>5028.76</v>
      </c>
      <c r="R18" s="2">
        <f t="shared" si="1"/>
        <v>476.71</v>
      </c>
      <c r="S18" s="2">
        <f t="shared" si="1"/>
        <v>917.1</v>
      </c>
      <c r="T18" s="2">
        <f t="shared" si="1"/>
        <v>0</v>
      </c>
      <c r="U18" s="2">
        <f t="shared" si="1"/>
        <v>119.6795911</v>
      </c>
      <c r="V18" s="2">
        <f t="shared" si="1"/>
        <v>39.337002500000011</v>
      </c>
      <c r="W18" s="2">
        <f t="shared" si="1"/>
        <v>0</v>
      </c>
      <c r="X18" s="2">
        <f t="shared" si="1"/>
        <v>1398.8</v>
      </c>
      <c r="Y18" s="2">
        <f t="shared" si="1"/>
        <v>801.41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42095.519999999997</v>
      </c>
      <c r="AS18" s="2">
        <f t="shared" si="1"/>
        <v>37890.720000000001</v>
      </c>
      <c r="AT18" s="2">
        <f t="shared" si="1"/>
        <v>4204.8</v>
      </c>
      <c r="AU18" s="2">
        <f t="shared" ref="AU18:BZ18" si="2">AU201</f>
        <v>0</v>
      </c>
      <c r="AV18" s="2">
        <f t="shared" si="2"/>
        <v>33949.449999999997</v>
      </c>
      <c r="AW18" s="2">
        <f t="shared" si="2"/>
        <v>33949.449999999997</v>
      </c>
      <c r="AX18" s="2">
        <f t="shared" si="2"/>
        <v>0</v>
      </c>
      <c r="AY18" s="2">
        <f t="shared" si="2"/>
        <v>33949.449999999997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45.97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CA201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DG201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EM201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FS201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ROW(A168)</f>
        <v>168</v>
      </c>
      <c r="E20" s="1"/>
      <c r="F20" s="1" t="s">
        <v>10</v>
      </c>
      <c r="G20" s="1" t="s">
        <v>10</v>
      </c>
      <c r="H20" s="1" t="s">
        <v>3</v>
      </c>
      <c r="I20" s="1">
        <v>0</v>
      </c>
      <c r="J20" s="1" t="s">
        <v>3</v>
      </c>
      <c r="K20" s="1">
        <v>0</v>
      </c>
      <c r="L20" s="1" t="s">
        <v>3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11</v>
      </c>
      <c r="BE20" s="1" t="s">
        <v>11</v>
      </c>
      <c r="BF20" s="1" t="s">
        <v>12</v>
      </c>
      <c r="BG20" s="1" t="s">
        <v>3</v>
      </c>
      <c r="BH20" s="1" t="s">
        <v>12</v>
      </c>
      <c r="BI20" s="1" t="s">
        <v>11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11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B168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O168</f>
        <v>39895.31</v>
      </c>
      <c r="P22" s="2">
        <f t="shared" si="8"/>
        <v>33949.449999999997</v>
      </c>
      <c r="Q22" s="2">
        <f t="shared" si="8"/>
        <v>5028.76</v>
      </c>
      <c r="R22" s="2">
        <f t="shared" si="8"/>
        <v>476.71</v>
      </c>
      <c r="S22" s="2">
        <f t="shared" si="8"/>
        <v>917.1</v>
      </c>
      <c r="T22" s="2">
        <f t="shared" si="8"/>
        <v>0</v>
      </c>
      <c r="U22" s="2">
        <f t="shared" si="8"/>
        <v>119.6795911</v>
      </c>
      <c r="V22" s="2">
        <f t="shared" si="8"/>
        <v>39.337002500000011</v>
      </c>
      <c r="W22" s="2">
        <f t="shared" si="8"/>
        <v>0</v>
      </c>
      <c r="X22" s="2">
        <f t="shared" si="8"/>
        <v>1398.8</v>
      </c>
      <c r="Y22" s="2">
        <f t="shared" si="8"/>
        <v>801.41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42095.519999999997</v>
      </c>
      <c r="AS22" s="2">
        <f t="shared" si="8"/>
        <v>37890.720000000001</v>
      </c>
      <c r="AT22" s="2">
        <f t="shared" si="8"/>
        <v>4204.8</v>
      </c>
      <c r="AU22" s="2">
        <f t="shared" ref="AU22:BZ22" si="9">AU168</f>
        <v>0</v>
      </c>
      <c r="AV22" s="2">
        <f t="shared" si="9"/>
        <v>33949.449999999997</v>
      </c>
      <c r="AW22" s="2">
        <f t="shared" si="9"/>
        <v>33949.449999999997</v>
      </c>
      <c r="AX22" s="2">
        <f t="shared" si="9"/>
        <v>0</v>
      </c>
      <c r="AY22" s="2">
        <f t="shared" si="9"/>
        <v>33949.449999999997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45.97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CA168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DG168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EM168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FS168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ROW(A135)</f>
        <v>135</v>
      </c>
      <c r="E24" s="1"/>
      <c r="F24" s="1" t="s">
        <v>13</v>
      </c>
      <c r="G24" s="1" t="s">
        <v>14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11</v>
      </c>
      <c r="BE24" s="1" t="s">
        <v>11</v>
      </c>
      <c r="BF24" s="1" t="s">
        <v>12</v>
      </c>
      <c r="BG24" s="1" t="s">
        <v>3</v>
      </c>
      <c r="BH24" s="1" t="s">
        <v>12</v>
      </c>
      <c r="BI24" s="1" t="s">
        <v>11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11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B135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2. Прокладка сети уличного освещения</v>
      </c>
      <c r="H26" s="2"/>
      <c r="I26" s="2"/>
      <c r="J26" s="2"/>
      <c r="K26" s="2"/>
      <c r="L26" s="2"/>
      <c r="M26" s="2"/>
      <c r="N26" s="2"/>
      <c r="O26" s="2">
        <f t="shared" ref="O26:AT26" si="15">O135</f>
        <v>39895.31</v>
      </c>
      <c r="P26" s="2">
        <f t="shared" si="15"/>
        <v>33949.449999999997</v>
      </c>
      <c r="Q26" s="2">
        <f t="shared" si="15"/>
        <v>5028.76</v>
      </c>
      <c r="R26" s="2">
        <f t="shared" si="15"/>
        <v>476.71</v>
      </c>
      <c r="S26" s="2">
        <f t="shared" si="15"/>
        <v>917.1</v>
      </c>
      <c r="T26" s="2">
        <f t="shared" si="15"/>
        <v>0</v>
      </c>
      <c r="U26" s="2">
        <f t="shared" si="15"/>
        <v>119.6795911</v>
      </c>
      <c r="V26" s="2">
        <f t="shared" si="15"/>
        <v>39.337002500000011</v>
      </c>
      <c r="W26" s="2">
        <f t="shared" si="15"/>
        <v>0</v>
      </c>
      <c r="X26" s="2">
        <f t="shared" si="15"/>
        <v>1398.8</v>
      </c>
      <c r="Y26" s="2">
        <f t="shared" si="15"/>
        <v>801.41</v>
      </c>
      <c r="Z26" s="2">
        <f t="shared" si="15"/>
        <v>0</v>
      </c>
      <c r="AA26" s="2">
        <f t="shared" si="15"/>
        <v>0</v>
      </c>
      <c r="AB26" s="2">
        <f t="shared" si="15"/>
        <v>0</v>
      </c>
      <c r="AC26" s="2">
        <f t="shared" si="15"/>
        <v>0</v>
      </c>
      <c r="AD26" s="2">
        <f t="shared" si="15"/>
        <v>0</v>
      </c>
      <c r="AE26" s="2">
        <f t="shared" si="15"/>
        <v>0</v>
      </c>
      <c r="AF26" s="2">
        <f t="shared" si="15"/>
        <v>0</v>
      </c>
      <c r="AG26" s="2">
        <f t="shared" si="15"/>
        <v>0</v>
      </c>
      <c r="AH26" s="2">
        <f t="shared" si="15"/>
        <v>0</v>
      </c>
      <c r="AI26" s="2">
        <f t="shared" si="15"/>
        <v>0</v>
      </c>
      <c r="AJ26" s="2">
        <f t="shared" si="15"/>
        <v>0</v>
      </c>
      <c r="AK26" s="2">
        <f t="shared" si="15"/>
        <v>0</v>
      </c>
      <c r="AL26" s="2">
        <f t="shared" si="15"/>
        <v>0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42095.519999999997</v>
      </c>
      <c r="AS26" s="2">
        <f t="shared" si="15"/>
        <v>37890.720000000001</v>
      </c>
      <c r="AT26" s="2">
        <f t="shared" si="15"/>
        <v>4204.8</v>
      </c>
      <c r="AU26" s="2">
        <f t="shared" ref="AU26:BZ26" si="16">AU135</f>
        <v>0</v>
      </c>
      <c r="AV26" s="2">
        <f t="shared" si="16"/>
        <v>33949.449999999997</v>
      </c>
      <c r="AW26" s="2">
        <f t="shared" si="16"/>
        <v>33949.449999999997</v>
      </c>
      <c r="AX26" s="2">
        <f t="shared" si="16"/>
        <v>0</v>
      </c>
      <c r="AY26" s="2">
        <f t="shared" si="16"/>
        <v>33949.449999999997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45.97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CA135</f>
        <v>0</v>
      </c>
      <c r="CB26" s="2">
        <f t="shared" si="17"/>
        <v>0</v>
      </c>
      <c r="CC26" s="2">
        <f t="shared" si="17"/>
        <v>0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DG135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EM135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FS135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 s="1">
        <v>5</v>
      </c>
      <c r="B28" s="1">
        <v>1</v>
      </c>
      <c r="C28" s="1"/>
      <c r="D28" s="1">
        <f>ROW(A40)</f>
        <v>40</v>
      </c>
      <c r="E28" s="1"/>
      <c r="F28" s="1" t="s">
        <v>15</v>
      </c>
      <c r="G28" s="1" t="s">
        <v>16</v>
      </c>
      <c r="H28" s="1" t="s">
        <v>3</v>
      </c>
      <c r="I28" s="1">
        <v>0</v>
      </c>
      <c r="J28" s="1"/>
      <c r="K28" s="1">
        <v>0</v>
      </c>
      <c r="L28" s="1"/>
      <c r="M28" s="1" t="s">
        <v>3</v>
      </c>
      <c r="N28" s="1"/>
      <c r="O28" s="1"/>
      <c r="P28" s="1"/>
      <c r="Q28" s="1"/>
      <c r="R28" s="1"/>
      <c r="S28" s="1">
        <v>0</v>
      </c>
      <c r="T28" s="1"/>
      <c r="U28" s="1" t="s">
        <v>3</v>
      </c>
      <c r="V28" s="1">
        <v>0</v>
      </c>
      <c r="W28" s="1"/>
      <c r="X28" s="1"/>
      <c r="Y28" s="1"/>
      <c r="Z28" s="1"/>
      <c r="AA28" s="1"/>
      <c r="AB28" s="1" t="s">
        <v>3</v>
      </c>
      <c r="AC28" s="1" t="s">
        <v>3</v>
      </c>
      <c r="AD28" s="1" t="s">
        <v>3</v>
      </c>
      <c r="AE28" s="1" t="s">
        <v>3</v>
      </c>
      <c r="AF28" s="1" t="s">
        <v>3</v>
      </c>
      <c r="AG28" s="1" t="s">
        <v>3</v>
      </c>
      <c r="AH28" s="1"/>
      <c r="AI28" s="1"/>
      <c r="AJ28" s="1"/>
      <c r="AK28" s="1"/>
      <c r="AL28" s="1"/>
      <c r="AM28" s="1"/>
      <c r="AN28" s="1"/>
      <c r="AO28" s="1"/>
      <c r="AP28" s="1" t="s">
        <v>3</v>
      </c>
      <c r="AQ28" s="1" t="s">
        <v>3</v>
      </c>
      <c r="AR28" s="1" t="s">
        <v>3</v>
      </c>
      <c r="AS28" s="1"/>
      <c r="AT28" s="1"/>
      <c r="AU28" s="1"/>
      <c r="AV28" s="1"/>
      <c r="AW28" s="1"/>
      <c r="AX28" s="1"/>
      <c r="AY28" s="1"/>
      <c r="AZ28" s="1" t="s">
        <v>3</v>
      </c>
      <c r="BA28" s="1"/>
      <c r="BB28" s="1" t="s">
        <v>3</v>
      </c>
      <c r="BC28" s="1" t="s">
        <v>3</v>
      </c>
      <c r="BD28" s="1" t="s">
        <v>11</v>
      </c>
      <c r="BE28" s="1" t="s">
        <v>11</v>
      </c>
      <c r="BF28" s="1" t="s">
        <v>12</v>
      </c>
      <c r="BG28" s="1" t="s">
        <v>3</v>
      </c>
      <c r="BH28" s="1" t="s">
        <v>12</v>
      </c>
      <c r="BI28" s="1" t="s">
        <v>11</v>
      </c>
      <c r="BJ28" s="1" t="s">
        <v>3</v>
      </c>
      <c r="BK28" s="1" t="s">
        <v>3</v>
      </c>
      <c r="BL28" s="1" t="s">
        <v>3</v>
      </c>
      <c r="BM28" s="1" t="s">
        <v>3</v>
      </c>
      <c r="BN28" s="1" t="s">
        <v>11</v>
      </c>
      <c r="BO28" s="1" t="s">
        <v>3</v>
      </c>
      <c r="BP28" s="1" t="s">
        <v>3</v>
      </c>
      <c r="BQ28" s="1"/>
      <c r="BR28" s="1"/>
      <c r="BS28" s="1"/>
      <c r="BT28" s="1"/>
      <c r="BU28" s="1"/>
      <c r="BV28" s="1"/>
      <c r="BW28" s="1"/>
      <c r="BX28" s="1">
        <v>0</v>
      </c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>
        <v>0</v>
      </c>
    </row>
    <row r="30" spans="1:245" x14ac:dyDescent="0.2">
      <c r="A30" s="2">
        <v>52</v>
      </c>
      <c r="B30" s="2">
        <f t="shared" ref="B30:G30" si="21">B40</f>
        <v>1</v>
      </c>
      <c r="C30" s="2">
        <f t="shared" si="21"/>
        <v>5</v>
      </c>
      <c r="D30" s="2">
        <f t="shared" si="21"/>
        <v>28</v>
      </c>
      <c r="E30" s="2">
        <f t="shared" si="21"/>
        <v>0</v>
      </c>
      <c r="F30" s="2" t="str">
        <f t="shared" si="21"/>
        <v>Новый подраздел</v>
      </c>
      <c r="G30" s="2" t="str">
        <f t="shared" si="21"/>
        <v>Демонтажные работы</v>
      </c>
      <c r="H30" s="2"/>
      <c r="I30" s="2"/>
      <c r="J30" s="2"/>
      <c r="K30" s="2"/>
      <c r="L30" s="2"/>
      <c r="M30" s="2"/>
      <c r="N30" s="2"/>
      <c r="O30" s="2">
        <f t="shared" ref="O30:AT30" si="22">O40</f>
        <v>862.01</v>
      </c>
      <c r="P30" s="2">
        <f t="shared" si="22"/>
        <v>0</v>
      </c>
      <c r="Q30" s="2">
        <f t="shared" si="22"/>
        <v>742.89</v>
      </c>
      <c r="R30" s="2">
        <f t="shared" si="22"/>
        <v>61.16</v>
      </c>
      <c r="S30" s="2">
        <f t="shared" si="22"/>
        <v>119.12</v>
      </c>
      <c r="T30" s="2">
        <f t="shared" si="22"/>
        <v>0</v>
      </c>
      <c r="U30" s="2">
        <f t="shared" si="22"/>
        <v>15.592000000000001</v>
      </c>
      <c r="V30" s="2">
        <f t="shared" si="22"/>
        <v>5.1479999999999997</v>
      </c>
      <c r="W30" s="2">
        <f t="shared" si="22"/>
        <v>0</v>
      </c>
      <c r="X30" s="2">
        <f t="shared" si="22"/>
        <v>179.83</v>
      </c>
      <c r="Y30" s="2">
        <f t="shared" si="22"/>
        <v>105.18</v>
      </c>
      <c r="Z30" s="2">
        <f t="shared" si="22"/>
        <v>0</v>
      </c>
      <c r="AA30" s="2">
        <f t="shared" si="22"/>
        <v>0</v>
      </c>
      <c r="AB30" s="2">
        <f t="shared" si="22"/>
        <v>862.01</v>
      </c>
      <c r="AC30" s="2">
        <f t="shared" si="22"/>
        <v>0</v>
      </c>
      <c r="AD30" s="2">
        <f t="shared" si="22"/>
        <v>742.89</v>
      </c>
      <c r="AE30" s="2">
        <f t="shared" si="22"/>
        <v>61.16</v>
      </c>
      <c r="AF30" s="2">
        <f t="shared" si="22"/>
        <v>119.12</v>
      </c>
      <c r="AG30" s="2">
        <f t="shared" si="22"/>
        <v>0</v>
      </c>
      <c r="AH30" s="2">
        <f t="shared" si="22"/>
        <v>15.592000000000001</v>
      </c>
      <c r="AI30" s="2">
        <f t="shared" si="22"/>
        <v>5.1479999999999997</v>
      </c>
      <c r="AJ30" s="2">
        <f t="shared" si="22"/>
        <v>0</v>
      </c>
      <c r="AK30" s="2">
        <f t="shared" si="22"/>
        <v>179.83</v>
      </c>
      <c r="AL30" s="2">
        <f t="shared" si="22"/>
        <v>105.18</v>
      </c>
      <c r="AM30" s="2">
        <f t="shared" si="22"/>
        <v>0</v>
      </c>
      <c r="AN30" s="2">
        <f t="shared" si="22"/>
        <v>0</v>
      </c>
      <c r="AO30" s="2">
        <f t="shared" si="22"/>
        <v>0</v>
      </c>
      <c r="AP30" s="2">
        <f t="shared" si="22"/>
        <v>0</v>
      </c>
      <c r="AQ30" s="2">
        <f t="shared" si="22"/>
        <v>0</v>
      </c>
      <c r="AR30" s="2">
        <f t="shared" si="22"/>
        <v>1147.02</v>
      </c>
      <c r="AS30" s="2">
        <f t="shared" si="22"/>
        <v>602.24</v>
      </c>
      <c r="AT30" s="2">
        <f t="shared" si="22"/>
        <v>544.78</v>
      </c>
      <c r="AU30" s="2">
        <f t="shared" ref="AU30:BZ30" si="23">AU40</f>
        <v>0</v>
      </c>
      <c r="AV30" s="2">
        <f t="shared" si="23"/>
        <v>0</v>
      </c>
      <c r="AW30" s="2">
        <f t="shared" si="23"/>
        <v>0</v>
      </c>
      <c r="AX30" s="2">
        <f t="shared" si="23"/>
        <v>0</v>
      </c>
      <c r="AY30" s="2">
        <f t="shared" si="23"/>
        <v>0</v>
      </c>
      <c r="AZ30" s="2">
        <f t="shared" si="23"/>
        <v>0</v>
      </c>
      <c r="BA30" s="2">
        <f t="shared" si="23"/>
        <v>0</v>
      </c>
      <c r="BB30" s="2">
        <f t="shared" si="23"/>
        <v>0</v>
      </c>
      <c r="BC30" s="2">
        <f t="shared" si="23"/>
        <v>0</v>
      </c>
      <c r="BD30" s="2">
        <f t="shared" si="23"/>
        <v>45.97</v>
      </c>
      <c r="BE30" s="2">
        <f t="shared" si="23"/>
        <v>0</v>
      </c>
      <c r="BF30" s="2">
        <f t="shared" si="23"/>
        <v>0</v>
      </c>
      <c r="BG30" s="2">
        <f t="shared" si="23"/>
        <v>0</v>
      </c>
      <c r="BH30" s="2">
        <f t="shared" si="23"/>
        <v>0</v>
      </c>
      <c r="BI30" s="2">
        <f t="shared" si="23"/>
        <v>0</v>
      </c>
      <c r="BJ30" s="2">
        <f t="shared" si="23"/>
        <v>0</v>
      </c>
      <c r="BK30" s="2">
        <f t="shared" si="23"/>
        <v>0</v>
      </c>
      <c r="BL30" s="2">
        <f t="shared" si="23"/>
        <v>0</v>
      </c>
      <c r="BM30" s="2">
        <f t="shared" si="23"/>
        <v>0</v>
      </c>
      <c r="BN30" s="2">
        <f t="shared" si="23"/>
        <v>0</v>
      </c>
      <c r="BO30" s="2">
        <f t="shared" si="23"/>
        <v>0</v>
      </c>
      <c r="BP30" s="2">
        <f t="shared" si="23"/>
        <v>0</v>
      </c>
      <c r="BQ30" s="2">
        <f t="shared" si="23"/>
        <v>0</v>
      </c>
      <c r="BR30" s="2">
        <f t="shared" si="23"/>
        <v>0</v>
      </c>
      <c r="BS30" s="2">
        <f t="shared" si="23"/>
        <v>0</v>
      </c>
      <c r="BT30" s="2">
        <f t="shared" si="23"/>
        <v>0</v>
      </c>
      <c r="BU30" s="2">
        <f t="shared" si="23"/>
        <v>0</v>
      </c>
      <c r="BV30" s="2">
        <f t="shared" si="23"/>
        <v>0</v>
      </c>
      <c r="BW30" s="2">
        <f t="shared" si="23"/>
        <v>0</v>
      </c>
      <c r="BX30" s="2">
        <f t="shared" si="23"/>
        <v>0</v>
      </c>
      <c r="BY30" s="2">
        <f t="shared" si="23"/>
        <v>0</v>
      </c>
      <c r="BZ30" s="2">
        <f t="shared" si="23"/>
        <v>0</v>
      </c>
      <c r="CA30" s="2">
        <f t="shared" ref="CA30:DF30" si="24">CA40</f>
        <v>1147.02</v>
      </c>
      <c r="CB30" s="2">
        <f t="shared" si="24"/>
        <v>602.24</v>
      </c>
      <c r="CC30" s="2">
        <f t="shared" si="24"/>
        <v>544.78</v>
      </c>
      <c r="CD30" s="2">
        <f t="shared" si="24"/>
        <v>0</v>
      </c>
      <c r="CE30" s="2">
        <f t="shared" si="24"/>
        <v>0</v>
      </c>
      <c r="CF30" s="2">
        <f t="shared" si="24"/>
        <v>0</v>
      </c>
      <c r="CG30" s="2">
        <f t="shared" si="24"/>
        <v>0</v>
      </c>
      <c r="CH30" s="2">
        <f t="shared" si="24"/>
        <v>0</v>
      </c>
      <c r="CI30" s="2">
        <f t="shared" si="24"/>
        <v>0</v>
      </c>
      <c r="CJ30" s="2">
        <f t="shared" si="24"/>
        <v>0</v>
      </c>
      <c r="CK30" s="2">
        <f t="shared" si="24"/>
        <v>0</v>
      </c>
      <c r="CL30" s="2">
        <f t="shared" si="24"/>
        <v>0</v>
      </c>
      <c r="CM30" s="2">
        <f t="shared" si="24"/>
        <v>45.97</v>
      </c>
      <c r="CN30" s="2">
        <f t="shared" si="24"/>
        <v>0</v>
      </c>
      <c r="CO30" s="2">
        <f t="shared" si="24"/>
        <v>0</v>
      </c>
      <c r="CP30" s="2">
        <f t="shared" si="24"/>
        <v>0</v>
      </c>
      <c r="CQ30" s="2">
        <f t="shared" si="24"/>
        <v>0</v>
      </c>
      <c r="CR30" s="2">
        <f t="shared" si="24"/>
        <v>0</v>
      </c>
      <c r="CS30" s="2">
        <f t="shared" si="24"/>
        <v>0</v>
      </c>
      <c r="CT30" s="2">
        <f t="shared" si="24"/>
        <v>0</v>
      </c>
      <c r="CU30" s="2">
        <f t="shared" si="24"/>
        <v>0</v>
      </c>
      <c r="CV30" s="2">
        <f t="shared" si="24"/>
        <v>0</v>
      </c>
      <c r="CW30" s="2">
        <f t="shared" si="24"/>
        <v>0</v>
      </c>
      <c r="CX30" s="2">
        <f t="shared" si="24"/>
        <v>0</v>
      </c>
      <c r="CY30" s="2">
        <f t="shared" si="24"/>
        <v>0</v>
      </c>
      <c r="CZ30" s="2">
        <f t="shared" si="24"/>
        <v>0</v>
      </c>
      <c r="DA30" s="2">
        <f t="shared" si="24"/>
        <v>0</v>
      </c>
      <c r="DB30" s="2">
        <f t="shared" si="24"/>
        <v>0</v>
      </c>
      <c r="DC30" s="2">
        <f t="shared" si="24"/>
        <v>0</v>
      </c>
      <c r="DD30" s="2">
        <f t="shared" si="24"/>
        <v>0</v>
      </c>
      <c r="DE30" s="2">
        <f t="shared" si="24"/>
        <v>0</v>
      </c>
      <c r="DF30" s="2">
        <f t="shared" si="24"/>
        <v>0</v>
      </c>
      <c r="DG30" s="3">
        <f t="shared" ref="DG30:EL30" si="25">DG40</f>
        <v>0</v>
      </c>
      <c r="DH30" s="3">
        <f t="shared" si="25"/>
        <v>0</v>
      </c>
      <c r="DI30" s="3">
        <f t="shared" si="25"/>
        <v>0</v>
      </c>
      <c r="DJ30" s="3">
        <f t="shared" si="25"/>
        <v>0</v>
      </c>
      <c r="DK30" s="3">
        <f t="shared" si="25"/>
        <v>0</v>
      </c>
      <c r="DL30" s="3">
        <f t="shared" si="25"/>
        <v>0</v>
      </c>
      <c r="DM30" s="3">
        <f t="shared" si="25"/>
        <v>0</v>
      </c>
      <c r="DN30" s="3">
        <f t="shared" si="25"/>
        <v>0</v>
      </c>
      <c r="DO30" s="3">
        <f t="shared" si="25"/>
        <v>0</v>
      </c>
      <c r="DP30" s="3">
        <f t="shared" si="25"/>
        <v>0</v>
      </c>
      <c r="DQ30" s="3">
        <f t="shared" si="25"/>
        <v>0</v>
      </c>
      <c r="DR30" s="3">
        <f t="shared" si="25"/>
        <v>0</v>
      </c>
      <c r="DS30" s="3">
        <f t="shared" si="25"/>
        <v>0</v>
      </c>
      <c r="DT30" s="3">
        <f t="shared" si="25"/>
        <v>0</v>
      </c>
      <c r="DU30" s="3">
        <f t="shared" si="25"/>
        <v>0</v>
      </c>
      <c r="DV30" s="3">
        <f t="shared" si="25"/>
        <v>0</v>
      </c>
      <c r="DW30" s="3">
        <f t="shared" si="25"/>
        <v>0</v>
      </c>
      <c r="DX30" s="3">
        <f t="shared" si="25"/>
        <v>0</v>
      </c>
      <c r="DY30" s="3">
        <f t="shared" si="25"/>
        <v>0</v>
      </c>
      <c r="DZ30" s="3">
        <f t="shared" si="25"/>
        <v>0</v>
      </c>
      <c r="EA30" s="3">
        <f t="shared" si="25"/>
        <v>0</v>
      </c>
      <c r="EB30" s="3">
        <f t="shared" si="25"/>
        <v>0</v>
      </c>
      <c r="EC30" s="3">
        <f t="shared" si="25"/>
        <v>0</v>
      </c>
      <c r="ED30" s="3">
        <f t="shared" si="25"/>
        <v>0</v>
      </c>
      <c r="EE30" s="3">
        <f t="shared" si="25"/>
        <v>0</v>
      </c>
      <c r="EF30" s="3">
        <f t="shared" si="25"/>
        <v>0</v>
      </c>
      <c r="EG30" s="3">
        <f t="shared" si="25"/>
        <v>0</v>
      </c>
      <c r="EH30" s="3">
        <f t="shared" si="25"/>
        <v>0</v>
      </c>
      <c r="EI30" s="3">
        <f t="shared" si="25"/>
        <v>0</v>
      </c>
      <c r="EJ30" s="3">
        <f t="shared" si="25"/>
        <v>0</v>
      </c>
      <c r="EK30" s="3">
        <f t="shared" si="25"/>
        <v>0</v>
      </c>
      <c r="EL30" s="3">
        <f t="shared" si="25"/>
        <v>0</v>
      </c>
      <c r="EM30" s="3">
        <f t="shared" ref="EM30:FR30" si="26">EM40</f>
        <v>0</v>
      </c>
      <c r="EN30" s="3">
        <f t="shared" si="26"/>
        <v>0</v>
      </c>
      <c r="EO30" s="3">
        <f t="shared" si="26"/>
        <v>0</v>
      </c>
      <c r="EP30" s="3">
        <f t="shared" si="26"/>
        <v>0</v>
      </c>
      <c r="EQ30" s="3">
        <f t="shared" si="26"/>
        <v>0</v>
      </c>
      <c r="ER30" s="3">
        <f t="shared" si="26"/>
        <v>0</v>
      </c>
      <c r="ES30" s="3">
        <f t="shared" si="26"/>
        <v>0</v>
      </c>
      <c r="ET30" s="3">
        <f t="shared" si="26"/>
        <v>0</v>
      </c>
      <c r="EU30" s="3">
        <f t="shared" si="26"/>
        <v>0</v>
      </c>
      <c r="EV30" s="3">
        <f t="shared" si="26"/>
        <v>0</v>
      </c>
      <c r="EW30" s="3">
        <f t="shared" si="26"/>
        <v>0</v>
      </c>
      <c r="EX30" s="3">
        <f t="shared" si="26"/>
        <v>0</v>
      </c>
      <c r="EY30" s="3">
        <f t="shared" si="26"/>
        <v>0</v>
      </c>
      <c r="EZ30" s="3">
        <f t="shared" si="26"/>
        <v>0</v>
      </c>
      <c r="FA30" s="3">
        <f t="shared" si="26"/>
        <v>0</v>
      </c>
      <c r="FB30" s="3">
        <f t="shared" si="26"/>
        <v>0</v>
      </c>
      <c r="FC30" s="3">
        <f t="shared" si="26"/>
        <v>0</v>
      </c>
      <c r="FD30" s="3">
        <f t="shared" si="26"/>
        <v>0</v>
      </c>
      <c r="FE30" s="3">
        <f t="shared" si="26"/>
        <v>0</v>
      </c>
      <c r="FF30" s="3">
        <f t="shared" si="26"/>
        <v>0</v>
      </c>
      <c r="FG30" s="3">
        <f t="shared" si="26"/>
        <v>0</v>
      </c>
      <c r="FH30" s="3">
        <f t="shared" si="26"/>
        <v>0</v>
      </c>
      <c r="FI30" s="3">
        <f t="shared" si="26"/>
        <v>0</v>
      </c>
      <c r="FJ30" s="3">
        <f t="shared" si="26"/>
        <v>0</v>
      </c>
      <c r="FK30" s="3">
        <f t="shared" si="26"/>
        <v>0</v>
      </c>
      <c r="FL30" s="3">
        <f t="shared" si="26"/>
        <v>0</v>
      </c>
      <c r="FM30" s="3">
        <f t="shared" si="26"/>
        <v>0</v>
      </c>
      <c r="FN30" s="3">
        <f t="shared" si="26"/>
        <v>0</v>
      </c>
      <c r="FO30" s="3">
        <f t="shared" si="26"/>
        <v>0</v>
      </c>
      <c r="FP30" s="3">
        <f t="shared" si="26"/>
        <v>0</v>
      </c>
      <c r="FQ30" s="3">
        <f t="shared" si="26"/>
        <v>0</v>
      </c>
      <c r="FR30" s="3">
        <f t="shared" si="26"/>
        <v>0</v>
      </c>
      <c r="FS30" s="3">
        <f t="shared" ref="FS30:GX30" si="27">FS40</f>
        <v>0</v>
      </c>
      <c r="FT30" s="3">
        <f t="shared" si="27"/>
        <v>0</v>
      </c>
      <c r="FU30" s="3">
        <f t="shared" si="27"/>
        <v>0</v>
      </c>
      <c r="FV30" s="3">
        <f t="shared" si="27"/>
        <v>0</v>
      </c>
      <c r="FW30" s="3">
        <f t="shared" si="27"/>
        <v>0</v>
      </c>
      <c r="FX30" s="3">
        <f t="shared" si="27"/>
        <v>0</v>
      </c>
      <c r="FY30" s="3">
        <f t="shared" si="27"/>
        <v>0</v>
      </c>
      <c r="FZ30" s="3">
        <f t="shared" si="27"/>
        <v>0</v>
      </c>
      <c r="GA30" s="3">
        <f t="shared" si="27"/>
        <v>0</v>
      </c>
      <c r="GB30" s="3">
        <f t="shared" si="27"/>
        <v>0</v>
      </c>
      <c r="GC30" s="3">
        <f t="shared" si="27"/>
        <v>0</v>
      </c>
      <c r="GD30" s="3">
        <f t="shared" si="27"/>
        <v>0</v>
      </c>
      <c r="GE30" s="3">
        <f t="shared" si="27"/>
        <v>0</v>
      </c>
      <c r="GF30" s="3">
        <f t="shared" si="27"/>
        <v>0</v>
      </c>
      <c r="GG30" s="3">
        <f t="shared" si="27"/>
        <v>0</v>
      </c>
      <c r="GH30" s="3">
        <f t="shared" si="27"/>
        <v>0</v>
      </c>
      <c r="GI30" s="3">
        <f t="shared" si="27"/>
        <v>0</v>
      </c>
      <c r="GJ30" s="3">
        <f t="shared" si="27"/>
        <v>0</v>
      </c>
      <c r="GK30" s="3">
        <f t="shared" si="27"/>
        <v>0</v>
      </c>
      <c r="GL30" s="3">
        <f t="shared" si="27"/>
        <v>0</v>
      </c>
      <c r="GM30" s="3">
        <f t="shared" si="27"/>
        <v>0</v>
      </c>
      <c r="GN30" s="3">
        <f t="shared" si="27"/>
        <v>0</v>
      </c>
      <c r="GO30" s="3">
        <f t="shared" si="27"/>
        <v>0</v>
      </c>
      <c r="GP30" s="3">
        <f t="shared" si="27"/>
        <v>0</v>
      </c>
      <c r="GQ30" s="3">
        <f t="shared" si="27"/>
        <v>0</v>
      </c>
      <c r="GR30" s="3">
        <f t="shared" si="27"/>
        <v>0</v>
      </c>
      <c r="GS30" s="3">
        <f t="shared" si="27"/>
        <v>0</v>
      </c>
      <c r="GT30" s="3">
        <f t="shared" si="27"/>
        <v>0</v>
      </c>
      <c r="GU30" s="3">
        <f t="shared" si="27"/>
        <v>0</v>
      </c>
      <c r="GV30" s="3">
        <f t="shared" si="27"/>
        <v>0</v>
      </c>
      <c r="GW30" s="3">
        <f t="shared" si="27"/>
        <v>0</v>
      </c>
      <c r="GX30" s="3">
        <f t="shared" si="27"/>
        <v>0</v>
      </c>
    </row>
    <row r="32" spans="1:245" x14ac:dyDescent="0.2">
      <c r="A32">
        <v>17</v>
      </c>
      <c r="B32">
        <v>1</v>
      </c>
      <c r="C32">
        <f>ROW(SmtRes!A8)</f>
        <v>8</v>
      </c>
      <c r="D32">
        <f>ROW(EtalonRes!A8)</f>
        <v>8</v>
      </c>
      <c r="E32" t="s">
        <v>17</v>
      </c>
      <c r="F32" t="s">
        <v>18</v>
      </c>
      <c r="G32" t="s">
        <v>19</v>
      </c>
      <c r="H32" t="s">
        <v>20</v>
      </c>
      <c r="I32">
        <f>ROUND(4,4)</f>
        <v>4</v>
      </c>
      <c r="J32">
        <v>0</v>
      </c>
      <c r="O32">
        <f t="shared" ref="O32:O38" si="28">ROUND(CP32,2)</f>
        <v>253.68</v>
      </c>
      <c r="P32">
        <f t="shared" ref="P32:P38" si="29">ROUND(CQ32*I32,2)</f>
        <v>0</v>
      </c>
      <c r="Q32">
        <f t="shared" ref="Q32:Q38" si="30">ROUND(CR32*I32,2)</f>
        <v>219</v>
      </c>
      <c r="R32">
        <f t="shared" ref="R32:R38" si="31">ROUND(CS32*I32,2)</f>
        <v>20.2</v>
      </c>
      <c r="S32">
        <f t="shared" ref="S32:S38" si="32">ROUND(CT32*I32,2)</f>
        <v>34.68</v>
      </c>
      <c r="T32">
        <f t="shared" ref="T32:T38" si="33">ROUND(CU32*I32,2)</f>
        <v>0</v>
      </c>
      <c r="U32">
        <f t="shared" ref="U32:U38" si="34">CV32*I32</f>
        <v>4.3680000000000003</v>
      </c>
      <c r="V32">
        <f t="shared" ref="V32:V38" si="35">CW32*I32</f>
        <v>1.524</v>
      </c>
      <c r="W32">
        <f t="shared" ref="W32:W38" si="36">ROUND(CX32*I32,2)</f>
        <v>0</v>
      </c>
      <c r="X32">
        <f t="shared" ref="X32:Y38" si="37">ROUND(CY32,2)</f>
        <v>52.14</v>
      </c>
      <c r="Y32">
        <f t="shared" si="37"/>
        <v>35.67</v>
      </c>
      <c r="AA32">
        <v>50633680</v>
      </c>
      <c r="AB32">
        <f t="shared" ref="AB32:AB38" si="38">ROUND((AC32+AD32+AF32),2)</f>
        <v>63.42</v>
      </c>
      <c r="AC32">
        <f>ROUND(((ES32*0)),2)</f>
        <v>0</v>
      </c>
      <c r="AD32">
        <f>ROUND(((((ET32*0.3))-((EU32*0.3)))+AE32),2)</f>
        <v>54.75</v>
      </c>
      <c r="AE32">
        <f>ROUND(((EU32*0.3)),2)</f>
        <v>5.05</v>
      </c>
      <c r="AF32">
        <f>ROUND(((EV32*0.3)),2)</f>
        <v>8.67</v>
      </c>
      <c r="AG32">
        <f t="shared" ref="AG32:AG38" si="39">ROUND((AP32),2)</f>
        <v>0</v>
      </c>
      <c r="AH32">
        <f>((EW32*0.3))</f>
        <v>1.0920000000000001</v>
      </c>
      <c r="AI32">
        <f>((EX32*0.3))</f>
        <v>0.38100000000000001</v>
      </c>
      <c r="AJ32">
        <f t="shared" ref="AJ32:AJ38" si="40">(AS32)</f>
        <v>0</v>
      </c>
      <c r="AK32">
        <v>231.01</v>
      </c>
      <c r="AL32">
        <v>19.62</v>
      </c>
      <c r="AM32">
        <v>182.49</v>
      </c>
      <c r="AN32">
        <v>16.84</v>
      </c>
      <c r="AO32">
        <v>28.9</v>
      </c>
      <c r="AP32">
        <v>0</v>
      </c>
      <c r="AQ32">
        <v>3.64</v>
      </c>
      <c r="AR32">
        <v>1.27</v>
      </c>
      <c r="AS32">
        <v>0</v>
      </c>
      <c r="AT32">
        <v>95</v>
      </c>
      <c r="AU32">
        <v>65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2</v>
      </c>
      <c r="BJ32" t="s">
        <v>21</v>
      </c>
      <c r="BM32">
        <v>108001</v>
      </c>
      <c r="BN32">
        <v>0</v>
      </c>
      <c r="BO32" t="s">
        <v>3</v>
      </c>
      <c r="BP32">
        <v>0</v>
      </c>
      <c r="BQ32">
        <v>3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95</v>
      </c>
      <c r="CA32">
        <v>65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ref="CP32:CP38" si="41">(P32+Q32+S32)</f>
        <v>253.68</v>
      </c>
      <c r="CQ32">
        <f t="shared" ref="CQ32:CQ38" si="42">AC32*BC32</f>
        <v>0</v>
      </c>
      <c r="CR32">
        <f t="shared" ref="CR32:CR38" si="43">AD32*BB32</f>
        <v>54.75</v>
      </c>
      <c r="CS32">
        <f t="shared" ref="CS32:CS38" si="44">AE32*BS32</f>
        <v>5.05</v>
      </c>
      <c r="CT32">
        <f t="shared" ref="CT32:CT38" si="45">AF32*BA32</f>
        <v>8.67</v>
      </c>
      <c r="CU32">
        <f t="shared" ref="CU32:CX38" si="46">AG32</f>
        <v>0</v>
      </c>
      <c r="CV32">
        <f t="shared" si="46"/>
        <v>1.0920000000000001</v>
      </c>
      <c r="CW32">
        <f t="shared" si="46"/>
        <v>0.38100000000000001</v>
      </c>
      <c r="CX32">
        <f t="shared" si="46"/>
        <v>0</v>
      </c>
      <c r="CY32">
        <f t="shared" ref="CY32:CY38" si="47">(((S32+R32)*AT32)/100)</f>
        <v>52.135999999999996</v>
      </c>
      <c r="CZ32">
        <f t="shared" ref="CZ32:CZ38" si="48">(((S32+R32)*AU32)/100)</f>
        <v>35.671999999999997</v>
      </c>
      <c r="DC32" t="s">
        <v>3</v>
      </c>
      <c r="DD32" t="s">
        <v>22</v>
      </c>
      <c r="DE32" t="s">
        <v>23</v>
      </c>
      <c r="DF32" t="s">
        <v>23</v>
      </c>
      <c r="DG32" t="s">
        <v>23</v>
      </c>
      <c r="DH32" t="s">
        <v>3</v>
      </c>
      <c r="DI32" t="s">
        <v>23</v>
      </c>
      <c r="DJ32" t="s">
        <v>23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1013</v>
      </c>
      <c r="DV32" t="s">
        <v>20</v>
      </c>
      <c r="DW32" t="s">
        <v>20</v>
      </c>
      <c r="DX32">
        <v>1</v>
      </c>
      <c r="DZ32" t="s">
        <v>3</v>
      </c>
      <c r="EA32" t="s">
        <v>3</v>
      </c>
      <c r="EB32" t="s">
        <v>3</v>
      </c>
      <c r="EC32" t="s">
        <v>3</v>
      </c>
      <c r="EE32">
        <v>50663799</v>
      </c>
      <c r="EF32">
        <v>3</v>
      </c>
      <c r="EG32" t="s">
        <v>24</v>
      </c>
      <c r="EH32">
        <v>0</v>
      </c>
      <c r="EI32" t="s">
        <v>3</v>
      </c>
      <c r="EJ32">
        <v>2</v>
      </c>
      <c r="EK32">
        <v>108001</v>
      </c>
      <c r="EL32" t="s">
        <v>25</v>
      </c>
      <c r="EM32" t="s">
        <v>26</v>
      </c>
      <c r="EO32" t="s">
        <v>3</v>
      </c>
      <c r="EQ32">
        <v>0</v>
      </c>
      <c r="ER32">
        <v>231.01</v>
      </c>
      <c r="ES32">
        <v>19.62</v>
      </c>
      <c r="ET32">
        <v>182.49</v>
      </c>
      <c r="EU32">
        <v>16.84</v>
      </c>
      <c r="EV32">
        <v>28.9</v>
      </c>
      <c r="EW32">
        <v>3.64</v>
      </c>
      <c r="EX32">
        <v>1.27</v>
      </c>
      <c r="EY32">
        <v>0</v>
      </c>
      <c r="FQ32">
        <v>0</v>
      </c>
      <c r="FR32">
        <f t="shared" ref="FR32:FR38" si="49">ROUND(IF(AND(BH32=3,BI32=3),P32,0),2)</f>
        <v>0</v>
      </c>
      <c r="FS32">
        <v>0</v>
      </c>
      <c r="FX32">
        <v>95</v>
      </c>
      <c r="FY32">
        <v>65</v>
      </c>
      <c r="GA32" t="s">
        <v>3</v>
      </c>
      <c r="GD32">
        <v>1</v>
      </c>
      <c r="GF32">
        <v>-1317393602</v>
      </c>
      <c r="GG32">
        <v>2</v>
      </c>
      <c r="GH32">
        <v>1</v>
      </c>
      <c r="GI32">
        <v>-2</v>
      </c>
      <c r="GJ32">
        <v>0</v>
      </c>
      <c r="GK32">
        <v>0</v>
      </c>
      <c r="GL32">
        <f t="shared" ref="GL32:GL38" si="50">ROUND(IF(AND(BH32=3,BI32=3,FS32&lt;&gt;0),P32,0),2)</f>
        <v>0</v>
      </c>
      <c r="GM32">
        <f t="shared" ref="GM32:GM38" si="51">ROUND(O32+X32+Y32,2)+GX32</f>
        <v>341.49</v>
      </c>
      <c r="GN32">
        <f t="shared" ref="GN32:GN38" si="52">IF(OR(BI32=0,BI32=1),ROUND(O32+X32+Y32,2),0)</f>
        <v>0</v>
      </c>
      <c r="GO32">
        <f t="shared" ref="GO32:GO38" si="53">IF(BI32=2,ROUND(O32+X32+Y32,2),0)</f>
        <v>341.49</v>
      </c>
      <c r="GP32">
        <f t="shared" ref="GP32:GP38" si="54">IF(BI32=4,ROUND(O32+X32+Y32,2)+GX32,0)</f>
        <v>0</v>
      </c>
      <c r="GR32">
        <v>0</v>
      </c>
      <c r="GS32">
        <v>3</v>
      </c>
      <c r="GT32">
        <v>0</v>
      </c>
      <c r="GU32" t="s">
        <v>3</v>
      </c>
      <c r="GV32">
        <f t="shared" ref="GV32:GV38" si="55">ROUND((GT32),2)</f>
        <v>0</v>
      </c>
      <c r="GW32">
        <v>1</v>
      </c>
      <c r="GX32">
        <f t="shared" ref="GX32:GX38" si="56">ROUND(HC32*I32,2)</f>
        <v>0</v>
      </c>
      <c r="HA32">
        <v>0</v>
      </c>
      <c r="HB32">
        <v>0</v>
      </c>
      <c r="HC32">
        <f t="shared" ref="HC32:HC38" si="57">GV32*GW32</f>
        <v>0</v>
      </c>
      <c r="HE32" t="s">
        <v>3</v>
      </c>
      <c r="HF32" t="s">
        <v>3</v>
      </c>
      <c r="IK32">
        <v>0</v>
      </c>
    </row>
    <row r="33" spans="1:245" x14ac:dyDescent="0.2">
      <c r="A33">
        <v>17</v>
      </c>
      <c r="B33">
        <v>1</v>
      </c>
      <c r="C33">
        <f>ROW(SmtRes!A12)</f>
        <v>12</v>
      </c>
      <c r="D33">
        <f>ROW(EtalonRes!A12)</f>
        <v>12</v>
      </c>
      <c r="E33" t="s">
        <v>27</v>
      </c>
      <c r="F33" t="s">
        <v>28</v>
      </c>
      <c r="G33" t="s">
        <v>29</v>
      </c>
      <c r="H33" t="s">
        <v>30</v>
      </c>
      <c r="I33">
        <f>ROUND(4,4)</f>
        <v>4</v>
      </c>
      <c r="J33">
        <v>0</v>
      </c>
      <c r="O33">
        <f t="shared" si="28"/>
        <v>172.36</v>
      </c>
      <c r="P33">
        <f t="shared" si="29"/>
        <v>0</v>
      </c>
      <c r="Q33">
        <f t="shared" si="30"/>
        <v>137.72</v>
      </c>
      <c r="R33">
        <f t="shared" si="31"/>
        <v>13.84</v>
      </c>
      <c r="S33">
        <f t="shared" si="32"/>
        <v>34.64</v>
      </c>
      <c r="T33">
        <f t="shared" si="33"/>
        <v>0</v>
      </c>
      <c r="U33">
        <f t="shared" si="34"/>
        <v>5.08</v>
      </c>
      <c r="V33">
        <f t="shared" si="35"/>
        <v>1.4</v>
      </c>
      <c r="W33">
        <f t="shared" si="36"/>
        <v>0</v>
      </c>
      <c r="X33">
        <f t="shared" si="37"/>
        <v>50.9</v>
      </c>
      <c r="Y33">
        <f t="shared" si="37"/>
        <v>24.72</v>
      </c>
      <c r="AA33">
        <v>50633680</v>
      </c>
      <c r="AB33">
        <f t="shared" si="38"/>
        <v>43.09</v>
      </c>
      <c r="AC33">
        <f>ROUND((ES33),2)</f>
        <v>0</v>
      </c>
      <c r="AD33">
        <f>ROUND((((ET33)-(EU33))+AE33),2)</f>
        <v>34.43</v>
      </c>
      <c r="AE33">
        <f>ROUND((EU33),2)</f>
        <v>3.46</v>
      </c>
      <c r="AF33">
        <f>ROUND((EV33),2)</f>
        <v>8.66</v>
      </c>
      <c r="AG33">
        <f t="shared" si="39"/>
        <v>0</v>
      </c>
      <c r="AH33">
        <f>(EW33)</f>
        <v>1.27</v>
      </c>
      <c r="AI33">
        <f>(EX33)</f>
        <v>0.35</v>
      </c>
      <c r="AJ33">
        <f t="shared" si="40"/>
        <v>0</v>
      </c>
      <c r="AK33">
        <v>43.09</v>
      </c>
      <c r="AL33">
        <v>0</v>
      </c>
      <c r="AM33">
        <v>34.43</v>
      </c>
      <c r="AN33">
        <v>3.46</v>
      </c>
      <c r="AO33">
        <v>8.66</v>
      </c>
      <c r="AP33">
        <v>0</v>
      </c>
      <c r="AQ33">
        <v>1.27</v>
      </c>
      <c r="AR33">
        <v>0.35</v>
      </c>
      <c r="AS33">
        <v>0</v>
      </c>
      <c r="AT33">
        <v>105</v>
      </c>
      <c r="AU33">
        <v>51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1</v>
      </c>
      <c r="BJ33" t="s">
        <v>31</v>
      </c>
      <c r="BM33">
        <v>33001</v>
      </c>
      <c r="BN33">
        <v>0</v>
      </c>
      <c r="BO33" t="s">
        <v>3</v>
      </c>
      <c r="BP33">
        <v>0</v>
      </c>
      <c r="BQ33">
        <v>2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105</v>
      </c>
      <c r="CA33">
        <v>60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41"/>
        <v>172.36</v>
      </c>
      <c r="CQ33">
        <f t="shared" si="42"/>
        <v>0</v>
      </c>
      <c r="CR33">
        <f t="shared" si="43"/>
        <v>34.43</v>
      </c>
      <c r="CS33">
        <f t="shared" si="44"/>
        <v>3.46</v>
      </c>
      <c r="CT33">
        <f t="shared" si="45"/>
        <v>8.66</v>
      </c>
      <c r="CU33">
        <f t="shared" si="46"/>
        <v>0</v>
      </c>
      <c r="CV33">
        <f t="shared" si="46"/>
        <v>1.27</v>
      </c>
      <c r="CW33">
        <f t="shared" si="46"/>
        <v>0.35</v>
      </c>
      <c r="CX33">
        <f t="shared" si="46"/>
        <v>0</v>
      </c>
      <c r="CY33">
        <f t="shared" si="47"/>
        <v>50.904000000000003</v>
      </c>
      <c r="CZ33">
        <f t="shared" si="48"/>
        <v>24.724800000000002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1013</v>
      </c>
      <c r="DV33" t="s">
        <v>30</v>
      </c>
      <c r="DW33" t="s">
        <v>30</v>
      </c>
      <c r="DX33">
        <v>1</v>
      </c>
      <c r="DZ33" t="s">
        <v>3</v>
      </c>
      <c r="EA33" t="s">
        <v>3</v>
      </c>
      <c r="EB33" t="s">
        <v>3</v>
      </c>
      <c r="EC33" t="s">
        <v>3</v>
      </c>
      <c r="EE33">
        <v>50663971</v>
      </c>
      <c r="EF33">
        <v>2</v>
      </c>
      <c r="EG33" t="s">
        <v>32</v>
      </c>
      <c r="EH33">
        <v>0</v>
      </c>
      <c r="EI33" t="s">
        <v>3</v>
      </c>
      <c r="EJ33">
        <v>1</v>
      </c>
      <c r="EK33">
        <v>33001</v>
      </c>
      <c r="EL33" t="s">
        <v>33</v>
      </c>
      <c r="EM33" t="s">
        <v>34</v>
      </c>
      <c r="EO33" t="s">
        <v>3</v>
      </c>
      <c r="EQ33">
        <v>0</v>
      </c>
      <c r="ER33">
        <v>43.09</v>
      </c>
      <c r="ES33">
        <v>0</v>
      </c>
      <c r="ET33">
        <v>34.43</v>
      </c>
      <c r="EU33">
        <v>3.46</v>
      </c>
      <c r="EV33">
        <v>8.66</v>
      </c>
      <c r="EW33">
        <v>1.27</v>
      </c>
      <c r="EX33">
        <v>0.35</v>
      </c>
      <c r="EY33">
        <v>0</v>
      </c>
      <c r="FQ33">
        <v>0</v>
      </c>
      <c r="FR33">
        <f t="shared" si="49"/>
        <v>0</v>
      </c>
      <c r="FS33">
        <v>0</v>
      </c>
      <c r="FU33" t="s">
        <v>35</v>
      </c>
      <c r="FX33">
        <v>105</v>
      </c>
      <c r="FY33">
        <v>51</v>
      </c>
      <c r="GA33" t="s">
        <v>3</v>
      </c>
      <c r="GD33">
        <v>1</v>
      </c>
      <c r="GF33">
        <v>-1671607281</v>
      </c>
      <c r="GG33">
        <v>2</v>
      </c>
      <c r="GH33">
        <v>1</v>
      </c>
      <c r="GI33">
        <v>-2</v>
      </c>
      <c r="GJ33">
        <v>0</v>
      </c>
      <c r="GK33">
        <v>0</v>
      </c>
      <c r="GL33">
        <f t="shared" si="50"/>
        <v>0</v>
      </c>
      <c r="GM33">
        <f t="shared" si="51"/>
        <v>247.98</v>
      </c>
      <c r="GN33">
        <f t="shared" si="52"/>
        <v>247.98</v>
      </c>
      <c r="GO33">
        <f t="shared" si="53"/>
        <v>0</v>
      </c>
      <c r="GP33">
        <f t="shared" si="54"/>
        <v>0</v>
      </c>
      <c r="GR33">
        <v>0</v>
      </c>
      <c r="GS33">
        <v>3</v>
      </c>
      <c r="GT33">
        <v>0</v>
      </c>
      <c r="GU33" t="s">
        <v>3</v>
      </c>
      <c r="GV33">
        <f t="shared" si="55"/>
        <v>0</v>
      </c>
      <c r="GW33">
        <v>1</v>
      </c>
      <c r="GX33">
        <f t="shared" si="56"/>
        <v>0</v>
      </c>
      <c r="HA33">
        <v>0</v>
      </c>
      <c r="HB33">
        <v>0</v>
      </c>
      <c r="HC33">
        <f t="shared" si="57"/>
        <v>0</v>
      </c>
      <c r="HE33" t="s">
        <v>3</v>
      </c>
      <c r="HF33" t="s">
        <v>3</v>
      </c>
      <c r="IK33">
        <v>0</v>
      </c>
    </row>
    <row r="34" spans="1:245" x14ac:dyDescent="0.2">
      <c r="A34">
        <v>17</v>
      </c>
      <c r="B34">
        <v>1</v>
      </c>
      <c r="C34">
        <f>ROW(SmtRes!A16)</f>
        <v>16</v>
      </c>
      <c r="D34">
        <f>ROW(EtalonRes!A16)</f>
        <v>16</v>
      </c>
      <c r="E34" t="s">
        <v>36</v>
      </c>
      <c r="F34" t="s">
        <v>37</v>
      </c>
      <c r="G34" t="s">
        <v>38</v>
      </c>
      <c r="H34" t="s">
        <v>30</v>
      </c>
      <c r="I34">
        <v>-4</v>
      </c>
      <c r="J34">
        <v>0</v>
      </c>
      <c r="O34">
        <f t="shared" si="28"/>
        <v>-30.88</v>
      </c>
      <c r="P34">
        <f t="shared" si="29"/>
        <v>0</v>
      </c>
      <c r="Q34">
        <f t="shared" si="30"/>
        <v>-26.84</v>
      </c>
      <c r="R34">
        <f t="shared" si="31"/>
        <v>-2.76</v>
      </c>
      <c r="S34">
        <f t="shared" si="32"/>
        <v>-4.04</v>
      </c>
      <c r="T34">
        <f t="shared" si="33"/>
        <v>0</v>
      </c>
      <c r="U34">
        <f t="shared" si="34"/>
        <v>-0.6</v>
      </c>
      <c r="V34">
        <f t="shared" si="35"/>
        <v>-0.28000000000000003</v>
      </c>
      <c r="W34">
        <f t="shared" si="36"/>
        <v>0</v>
      </c>
      <c r="X34">
        <f t="shared" si="37"/>
        <v>-7.14</v>
      </c>
      <c r="Y34">
        <f t="shared" si="37"/>
        <v>-3.47</v>
      </c>
      <c r="AA34">
        <v>50633680</v>
      </c>
      <c r="AB34">
        <f t="shared" si="38"/>
        <v>7.72</v>
      </c>
      <c r="AC34">
        <f>ROUND((ES34),2)</f>
        <v>0</v>
      </c>
      <c r="AD34">
        <f>ROUND((((ET34)-(EU34))+AE34),2)</f>
        <v>6.71</v>
      </c>
      <c r="AE34">
        <f>ROUND((EU34),2)</f>
        <v>0.69</v>
      </c>
      <c r="AF34">
        <f>ROUND((EV34),2)</f>
        <v>1.01</v>
      </c>
      <c r="AG34">
        <f t="shared" si="39"/>
        <v>0</v>
      </c>
      <c r="AH34">
        <f>(EW34)</f>
        <v>0.15</v>
      </c>
      <c r="AI34">
        <f>(EX34)</f>
        <v>7.0000000000000007E-2</v>
      </c>
      <c r="AJ34">
        <f t="shared" si="40"/>
        <v>0</v>
      </c>
      <c r="AK34">
        <v>7.72</v>
      </c>
      <c r="AL34">
        <v>0</v>
      </c>
      <c r="AM34">
        <v>6.71</v>
      </c>
      <c r="AN34">
        <v>0.69</v>
      </c>
      <c r="AO34">
        <v>1.01</v>
      </c>
      <c r="AP34">
        <v>0</v>
      </c>
      <c r="AQ34">
        <v>0.15</v>
      </c>
      <c r="AR34">
        <v>7.0000000000000007E-2</v>
      </c>
      <c r="AS34">
        <v>0</v>
      </c>
      <c r="AT34">
        <v>105</v>
      </c>
      <c r="AU34">
        <v>51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1</v>
      </c>
      <c r="BJ34" t="s">
        <v>39</v>
      </c>
      <c r="BM34">
        <v>33001</v>
      </c>
      <c r="BN34">
        <v>0</v>
      </c>
      <c r="BO34" t="s">
        <v>3</v>
      </c>
      <c r="BP34">
        <v>0</v>
      </c>
      <c r="BQ34">
        <v>2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105</v>
      </c>
      <c r="CA34">
        <v>60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41"/>
        <v>-30.88</v>
      </c>
      <c r="CQ34">
        <f t="shared" si="42"/>
        <v>0</v>
      </c>
      <c r="CR34">
        <f t="shared" si="43"/>
        <v>6.71</v>
      </c>
      <c r="CS34">
        <f t="shared" si="44"/>
        <v>0.69</v>
      </c>
      <c r="CT34">
        <f t="shared" si="45"/>
        <v>1.01</v>
      </c>
      <c r="CU34">
        <f t="shared" si="46"/>
        <v>0</v>
      </c>
      <c r="CV34">
        <f t="shared" si="46"/>
        <v>0.15</v>
      </c>
      <c r="CW34">
        <f t="shared" si="46"/>
        <v>7.0000000000000007E-2</v>
      </c>
      <c r="CX34">
        <f t="shared" si="46"/>
        <v>0</v>
      </c>
      <c r="CY34">
        <f t="shared" si="47"/>
        <v>-7.14</v>
      </c>
      <c r="CZ34">
        <f t="shared" si="48"/>
        <v>-3.468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1013</v>
      </c>
      <c r="DV34" t="s">
        <v>30</v>
      </c>
      <c r="DW34" t="s">
        <v>30</v>
      </c>
      <c r="DX34">
        <v>1</v>
      </c>
      <c r="DZ34" t="s">
        <v>3</v>
      </c>
      <c r="EA34" t="s">
        <v>3</v>
      </c>
      <c r="EB34" t="s">
        <v>3</v>
      </c>
      <c r="EC34" t="s">
        <v>3</v>
      </c>
      <c r="EE34">
        <v>50663971</v>
      </c>
      <c r="EF34">
        <v>2</v>
      </c>
      <c r="EG34" t="s">
        <v>32</v>
      </c>
      <c r="EH34">
        <v>0</v>
      </c>
      <c r="EI34" t="s">
        <v>3</v>
      </c>
      <c r="EJ34">
        <v>1</v>
      </c>
      <c r="EK34">
        <v>33001</v>
      </c>
      <c r="EL34" t="s">
        <v>33</v>
      </c>
      <c r="EM34" t="s">
        <v>34</v>
      </c>
      <c r="EO34" t="s">
        <v>3</v>
      </c>
      <c r="EQ34">
        <v>0</v>
      </c>
      <c r="ER34">
        <v>7.72</v>
      </c>
      <c r="ES34">
        <v>0</v>
      </c>
      <c r="ET34">
        <v>6.71</v>
      </c>
      <c r="EU34">
        <v>0.69</v>
      </c>
      <c r="EV34">
        <v>1.01</v>
      </c>
      <c r="EW34">
        <v>0.15</v>
      </c>
      <c r="EX34">
        <v>7.0000000000000007E-2</v>
      </c>
      <c r="EY34">
        <v>0</v>
      </c>
      <c r="FQ34">
        <v>0</v>
      </c>
      <c r="FR34">
        <f t="shared" si="49"/>
        <v>0</v>
      </c>
      <c r="FS34">
        <v>0</v>
      </c>
      <c r="FU34" t="s">
        <v>35</v>
      </c>
      <c r="FX34">
        <v>105</v>
      </c>
      <c r="FY34">
        <v>51</v>
      </c>
      <c r="GA34" t="s">
        <v>3</v>
      </c>
      <c r="GD34">
        <v>1</v>
      </c>
      <c r="GF34">
        <v>1165528159</v>
      </c>
      <c r="GG34">
        <v>2</v>
      </c>
      <c r="GH34">
        <v>1</v>
      </c>
      <c r="GI34">
        <v>-2</v>
      </c>
      <c r="GJ34">
        <v>0</v>
      </c>
      <c r="GK34">
        <v>0</v>
      </c>
      <c r="GL34">
        <f t="shared" si="50"/>
        <v>0</v>
      </c>
      <c r="GM34">
        <f t="shared" si="51"/>
        <v>-41.49</v>
      </c>
      <c r="GN34">
        <f t="shared" si="52"/>
        <v>-41.49</v>
      </c>
      <c r="GO34">
        <f t="shared" si="53"/>
        <v>0</v>
      </c>
      <c r="GP34">
        <f t="shared" si="54"/>
        <v>0</v>
      </c>
      <c r="GR34">
        <v>0</v>
      </c>
      <c r="GS34">
        <v>3</v>
      </c>
      <c r="GT34">
        <v>0</v>
      </c>
      <c r="GU34" t="s">
        <v>3</v>
      </c>
      <c r="GV34">
        <f t="shared" si="55"/>
        <v>0</v>
      </c>
      <c r="GW34">
        <v>1</v>
      </c>
      <c r="GX34">
        <f t="shared" si="56"/>
        <v>0</v>
      </c>
      <c r="HA34">
        <v>0</v>
      </c>
      <c r="HB34">
        <v>0</v>
      </c>
      <c r="HC34">
        <f t="shared" si="57"/>
        <v>0</v>
      </c>
      <c r="HE34" t="s">
        <v>3</v>
      </c>
      <c r="HF34" t="s">
        <v>3</v>
      </c>
      <c r="IK34">
        <v>0</v>
      </c>
    </row>
    <row r="35" spans="1:245" x14ac:dyDescent="0.2">
      <c r="A35">
        <v>17</v>
      </c>
      <c r="B35">
        <v>1</v>
      </c>
      <c r="C35">
        <f>ROW(SmtRes!A26)</f>
        <v>26</v>
      </c>
      <c r="D35">
        <f>ROW(EtalonRes!A26)</f>
        <v>26</v>
      </c>
      <c r="E35" t="s">
        <v>40</v>
      </c>
      <c r="F35" t="s">
        <v>41</v>
      </c>
      <c r="G35" t="s">
        <v>42</v>
      </c>
      <c r="H35" t="s">
        <v>20</v>
      </c>
      <c r="I35">
        <f>ROUND(8,4)</f>
        <v>8</v>
      </c>
      <c r="J35">
        <v>0</v>
      </c>
      <c r="O35">
        <f t="shared" si="28"/>
        <v>139.68</v>
      </c>
      <c r="P35">
        <f t="shared" si="29"/>
        <v>0</v>
      </c>
      <c r="Q35">
        <f t="shared" si="30"/>
        <v>109.76</v>
      </c>
      <c r="R35">
        <f t="shared" si="31"/>
        <v>9.84</v>
      </c>
      <c r="S35">
        <f t="shared" si="32"/>
        <v>29.92</v>
      </c>
      <c r="T35">
        <f t="shared" si="33"/>
        <v>0</v>
      </c>
      <c r="U35">
        <f t="shared" si="34"/>
        <v>3.504</v>
      </c>
      <c r="V35">
        <f t="shared" si="35"/>
        <v>0.74399999999999999</v>
      </c>
      <c r="W35">
        <f t="shared" si="36"/>
        <v>0</v>
      </c>
      <c r="X35">
        <f t="shared" si="37"/>
        <v>37.770000000000003</v>
      </c>
      <c r="Y35">
        <f t="shared" si="37"/>
        <v>25.84</v>
      </c>
      <c r="AA35">
        <v>50633680</v>
      </c>
      <c r="AB35">
        <f t="shared" si="38"/>
        <v>17.46</v>
      </c>
      <c r="AC35">
        <f>ROUND(((ES35*0)),2)</f>
        <v>0</v>
      </c>
      <c r="AD35">
        <f>ROUND(((((ET35*0.3))-((EU35*0.3)))+AE35),2)</f>
        <v>13.72</v>
      </c>
      <c r="AE35">
        <f>ROUND(((EU35*0.3)),2)</f>
        <v>1.23</v>
      </c>
      <c r="AF35">
        <f>ROUND(((EV35*0.3)),2)</f>
        <v>3.74</v>
      </c>
      <c r="AG35">
        <f t="shared" si="39"/>
        <v>0</v>
      </c>
      <c r="AH35">
        <f>((EW35*0.3))</f>
        <v>0.438</v>
      </c>
      <c r="AI35">
        <f>((EX35*0.3))</f>
        <v>9.2999999999999999E-2</v>
      </c>
      <c r="AJ35">
        <f t="shared" si="40"/>
        <v>0</v>
      </c>
      <c r="AK35">
        <v>104</v>
      </c>
      <c r="AL35">
        <v>45.8</v>
      </c>
      <c r="AM35">
        <v>45.73</v>
      </c>
      <c r="AN35">
        <v>4.1100000000000003</v>
      </c>
      <c r="AO35">
        <v>12.47</v>
      </c>
      <c r="AP35">
        <v>0</v>
      </c>
      <c r="AQ35">
        <v>1.46</v>
      </c>
      <c r="AR35">
        <v>0.31</v>
      </c>
      <c r="AS35">
        <v>0</v>
      </c>
      <c r="AT35">
        <v>95</v>
      </c>
      <c r="AU35">
        <v>65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2</v>
      </c>
      <c r="BJ35" t="s">
        <v>43</v>
      </c>
      <c r="BM35">
        <v>108001</v>
      </c>
      <c r="BN35">
        <v>0</v>
      </c>
      <c r="BO35" t="s">
        <v>3</v>
      </c>
      <c r="BP35">
        <v>0</v>
      </c>
      <c r="BQ35">
        <v>3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95</v>
      </c>
      <c r="CA35">
        <v>65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41"/>
        <v>139.68</v>
      </c>
      <c r="CQ35">
        <f t="shared" si="42"/>
        <v>0</v>
      </c>
      <c r="CR35">
        <f t="shared" si="43"/>
        <v>13.72</v>
      </c>
      <c r="CS35">
        <f t="shared" si="44"/>
        <v>1.23</v>
      </c>
      <c r="CT35">
        <f t="shared" si="45"/>
        <v>3.74</v>
      </c>
      <c r="CU35">
        <f t="shared" si="46"/>
        <v>0</v>
      </c>
      <c r="CV35">
        <f t="shared" si="46"/>
        <v>0.438</v>
      </c>
      <c r="CW35">
        <f t="shared" si="46"/>
        <v>9.2999999999999999E-2</v>
      </c>
      <c r="CX35">
        <f t="shared" si="46"/>
        <v>0</v>
      </c>
      <c r="CY35">
        <f t="shared" si="47"/>
        <v>37.772000000000006</v>
      </c>
      <c r="CZ35">
        <f t="shared" si="48"/>
        <v>25.844000000000005</v>
      </c>
      <c r="DC35" t="s">
        <v>3</v>
      </c>
      <c r="DD35" t="s">
        <v>22</v>
      </c>
      <c r="DE35" t="s">
        <v>44</v>
      </c>
      <c r="DF35" t="s">
        <v>44</v>
      </c>
      <c r="DG35" t="s">
        <v>44</v>
      </c>
      <c r="DH35" t="s">
        <v>3</v>
      </c>
      <c r="DI35" t="s">
        <v>44</v>
      </c>
      <c r="DJ35" t="s">
        <v>44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1013</v>
      </c>
      <c r="DV35" t="s">
        <v>20</v>
      </c>
      <c r="DW35" t="s">
        <v>20</v>
      </c>
      <c r="DX35">
        <v>1</v>
      </c>
      <c r="DZ35" t="s">
        <v>3</v>
      </c>
      <c r="EA35" t="s">
        <v>3</v>
      </c>
      <c r="EB35" t="s">
        <v>3</v>
      </c>
      <c r="EC35" t="s">
        <v>3</v>
      </c>
      <c r="EE35">
        <v>50663799</v>
      </c>
      <c r="EF35">
        <v>3</v>
      </c>
      <c r="EG35" t="s">
        <v>24</v>
      </c>
      <c r="EH35">
        <v>0</v>
      </c>
      <c r="EI35" t="s">
        <v>3</v>
      </c>
      <c r="EJ35">
        <v>2</v>
      </c>
      <c r="EK35">
        <v>108001</v>
      </c>
      <c r="EL35" t="s">
        <v>25</v>
      </c>
      <c r="EM35" t="s">
        <v>26</v>
      </c>
      <c r="EO35" t="s">
        <v>3</v>
      </c>
      <c r="EQ35">
        <v>0</v>
      </c>
      <c r="ER35">
        <v>104</v>
      </c>
      <c r="ES35">
        <v>45.8</v>
      </c>
      <c r="ET35">
        <v>45.73</v>
      </c>
      <c r="EU35">
        <v>4.1100000000000003</v>
      </c>
      <c r="EV35">
        <v>12.47</v>
      </c>
      <c r="EW35">
        <v>1.46</v>
      </c>
      <c r="EX35">
        <v>0.31</v>
      </c>
      <c r="EY35">
        <v>0</v>
      </c>
      <c r="FQ35">
        <v>0</v>
      </c>
      <c r="FR35">
        <f t="shared" si="49"/>
        <v>0</v>
      </c>
      <c r="FS35">
        <v>0</v>
      </c>
      <c r="FX35">
        <v>95</v>
      </c>
      <c r="FY35">
        <v>65</v>
      </c>
      <c r="GA35" t="s">
        <v>3</v>
      </c>
      <c r="GD35">
        <v>1</v>
      </c>
      <c r="GF35">
        <v>-698337183</v>
      </c>
      <c r="GG35">
        <v>2</v>
      </c>
      <c r="GH35">
        <v>1</v>
      </c>
      <c r="GI35">
        <v>-2</v>
      </c>
      <c r="GJ35">
        <v>0</v>
      </c>
      <c r="GK35">
        <v>0</v>
      </c>
      <c r="GL35">
        <f t="shared" si="50"/>
        <v>0</v>
      </c>
      <c r="GM35">
        <f t="shared" si="51"/>
        <v>203.29</v>
      </c>
      <c r="GN35">
        <f t="shared" si="52"/>
        <v>0</v>
      </c>
      <c r="GO35">
        <f t="shared" si="53"/>
        <v>203.29</v>
      </c>
      <c r="GP35">
        <f t="shared" si="54"/>
        <v>0</v>
      </c>
      <c r="GR35">
        <v>0</v>
      </c>
      <c r="GS35">
        <v>3</v>
      </c>
      <c r="GT35">
        <v>0</v>
      </c>
      <c r="GU35" t="s">
        <v>3</v>
      </c>
      <c r="GV35">
        <f t="shared" si="55"/>
        <v>0</v>
      </c>
      <c r="GW35">
        <v>1</v>
      </c>
      <c r="GX35">
        <f t="shared" si="56"/>
        <v>0</v>
      </c>
      <c r="HA35">
        <v>0</v>
      </c>
      <c r="HB35">
        <v>0</v>
      </c>
      <c r="HC35">
        <f t="shared" si="57"/>
        <v>0</v>
      </c>
      <c r="HE35" t="s">
        <v>3</v>
      </c>
      <c r="HF35" t="s">
        <v>3</v>
      </c>
      <c r="IK35">
        <v>0</v>
      </c>
    </row>
    <row r="36" spans="1:245" x14ac:dyDescent="0.2">
      <c r="A36">
        <v>17</v>
      </c>
      <c r="B36">
        <v>1</v>
      </c>
      <c r="C36">
        <f>ROW(SmtRes!A30)</f>
        <v>30</v>
      </c>
      <c r="D36">
        <f>ROW(EtalonRes!A30)</f>
        <v>30</v>
      </c>
      <c r="E36" t="s">
        <v>45</v>
      </c>
      <c r="F36" t="s">
        <v>46</v>
      </c>
      <c r="G36" t="s">
        <v>47</v>
      </c>
      <c r="H36" t="s">
        <v>48</v>
      </c>
      <c r="I36">
        <f>ROUND(4,4)</f>
        <v>4</v>
      </c>
      <c r="J36">
        <v>0</v>
      </c>
      <c r="O36">
        <f t="shared" si="28"/>
        <v>281.2</v>
      </c>
      <c r="P36">
        <f t="shared" si="29"/>
        <v>0</v>
      </c>
      <c r="Q36">
        <f t="shared" si="30"/>
        <v>257.27999999999997</v>
      </c>
      <c r="R36">
        <f t="shared" si="31"/>
        <v>20.04</v>
      </c>
      <c r="S36">
        <f t="shared" si="32"/>
        <v>23.92</v>
      </c>
      <c r="T36">
        <f t="shared" si="33"/>
        <v>0</v>
      </c>
      <c r="U36">
        <f t="shared" si="34"/>
        <v>3.24</v>
      </c>
      <c r="V36">
        <f t="shared" si="35"/>
        <v>1.76</v>
      </c>
      <c r="W36">
        <f t="shared" si="36"/>
        <v>0</v>
      </c>
      <c r="X36">
        <f t="shared" si="37"/>
        <v>46.16</v>
      </c>
      <c r="Y36">
        <f t="shared" si="37"/>
        <v>22.42</v>
      </c>
      <c r="AA36">
        <v>50633680</v>
      </c>
      <c r="AB36">
        <f t="shared" si="38"/>
        <v>70.3</v>
      </c>
      <c r="AC36">
        <f>ROUND((ES36),2)</f>
        <v>0</v>
      </c>
      <c r="AD36">
        <f>ROUND((((ET36)-(EU36))+AE36),2)</f>
        <v>64.319999999999993</v>
      </c>
      <c r="AE36">
        <f>ROUND((EU36),2)</f>
        <v>5.01</v>
      </c>
      <c r="AF36">
        <f>ROUND((EV36),2)</f>
        <v>5.98</v>
      </c>
      <c r="AG36">
        <f t="shared" si="39"/>
        <v>0</v>
      </c>
      <c r="AH36">
        <f t="shared" ref="AH36:AI38" si="58">(EW36)</f>
        <v>0.81</v>
      </c>
      <c r="AI36">
        <f t="shared" si="58"/>
        <v>0.44</v>
      </c>
      <c r="AJ36">
        <f t="shared" si="40"/>
        <v>0</v>
      </c>
      <c r="AK36">
        <v>70.3</v>
      </c>
      <c r="AL36">
        <v>0</v>
      </c>
      <c r="AM36">
        <v>64.319999999999993</v>
      </c>
      <c r="AN36">
        <v>5.01</v>
      </c>
      <c r="AO36">
        <v>5.98</v>
      </c>
      <c r="AP36">
        <v>0</v>
      </c>
      <c r="AQ36">
        <v>0.81</v>
      </c>
      <c r="AR36">
        <v>0.44</v>
      </c>
      <c r="AS36">
        <v>0</v>
      </c>
      <c r="AT36">
        <v>105</v>
      </c>
      <c r="AU36">
        <v>51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1</v>
      </c>
      <c r="BJ36" t="s">
        <v>49</v>
      </c>
      <c r="BM36">
        <v>33001</v>
      </c>
      <c r="BN36">
        <v>0</v>
      </c>
      <c r="BO36" t="s">
        <v>3</v>
      </c>
      <c r="BP36">
        <v>0</v>
      </c>
      <c r="BQ36">
        <v>2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105</v>
      </c>
      <c r="CA36">
        <v>60</v>
      </c>
      <c r="CE36">
        <v>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41"/>
        <v>281.2</v>
      </c>
      <c r="CQ36">
        <f t="shared" si="42"/>
        <v>0</v>
      </c>
      <c r="CR36">
        <f t="shared" si="43"/>
        <v>64.319999999999993</v>
      </c>
      <c r="CS36">
        <f t="shared" si="44"/>
        <v>5.01</v>
      </c>
      <c r="CT36">
        <f t="shared" si="45"/>
        <v>5.98</v>
      </c>
      <c r="CU36">
        <f t="shared" si="46"/>
        <v>0</v>
      </c>
      <c r="CV36">
        <f t="shared" si="46"/>
        <v>0.81</v>
      </c>
      <c r="CW36">
        <f t="shared" si="46"/>
        <v>0.44</v>
      </c>
      <c r="CX36">
        <f t="shared" si="46"/>
        <v>0</v>
      </c>
      <c r="CY36">
        <f t="shared" si="47"/>
        <v>46.158000000000001</v>
      </c>
      <c r="CZ36">
        <f t="shared" si="48"/>
        <v>22.419599999999999</v>
      </c>
      <c r="DC36" t="s">
        <v>3</v>
      </c>
      <c r="DD36" t="s">
        <v>3</v>
      </c>
      <c r="DE36" t="s">
        <v>3</v>
      </c>
      <c r="DF36" t="s">
        <v>3</v>
      </c>
      <c r="DG36" t="s">
        <v>3</v>
      </c>
      <c r="DH36" t="s">
        <v>3</v>
      </c>
      <c r="DI36" t="s">
        <v>3</v>
      </c>
      <c r="DJ36" t="s">
        <v>3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1013</v>
      </c>
      <c r="DV36" t="s">
        <v>48</v>
      </c>
      <c r="DW36" t="s">
        <v>48</v>
      </c>
      <c r="DX36">
        <v>1</v>
      </c>
      <c r="DZ36" t="s">
        <v>3</v>
      </c>
      <c r="EA36" t="s">
        <v>3</v>
      </c>
      <c r="EB36" t="s">
        <v>3</v>
      </c>
      <c r="EC36" t="s">
        <v>3</v>
      </c>
      <c r="EE36">
        <v>50663971</v>
      </c>
      <c r="EF36">
        <v>2</v>
      </c>
      <c r="EG36" t="s">
        <v>32</v>
      </c>
      <c r="EH36">
        <v>0</v>
      </c>
      <c r="EI36" t="s">
        <v>3</v>
      </c>
      <c r="EJ36">
        <v>1</v>
      </c>
      <c r="EK36">
        <v>33001</v>
      </c>
      <c r="EL36" t="s">
        <v>33</v>
      </c>
      <c r="EM36" t="s">
        <v>34</v>
      </c>
      <c r="EO36" t="s">
        <v>3</v>
      </c>
      <c r="EQ36">
        <v>0</v>
      </c>
      <c r="ER36">
        <v>70.3</v>
      </c>
      <c r="ES36">
        <v>0</v>
      </c>
      <c r="ET36">
        <v>64.319999999999993</v>
      </c>
      <c r="EU36">
        <v>5.01</v>
      </c>
      <c r="EV36">
        <v>5.98</v>
      </c>
      <c r="EW36">
        <v>0.81</v>
      </c>
      <c r="EX36">
        <v>0.44</v>
      </c>
      <c r="EY36">
        <v>0</v>
      </c>
      <c r="FQ36">
        <v>0</v>
      </c>
      <c r="FR36">
        <f t="shared" si="49"/>
        <v>0</v>
      </c>
      <c r="FS36">
        <v>0</v>
      </c>
      <c r="FU36" t="s">
        <v>35</v>
      </c>
      <c r="FX36">
        <v>105</v>
      </c>
      <c r="FY36">
        <v>51</v>
      </c>
      <c r="GA36" t="s">
        <v>3</v>
      </c>
      <c r="GD36">
        <v>1</v>
      </c>
      <c r="GF36">
        <v>324220755</v>
      </c>
      <c r="GG36">
        <v>2</v>
      </c>
      <c r="GH36">
        <v>1</v>
      </c>
      <c r="GI36">
        <v>-2</v>
      </c>
      <c r="GJ36">
        <v>0</v>
      </c>
      <c r="GK36">
        <v>0</v>
      </c>
      <c r="GL36">
        <f t="shared" si="50"/>
        <v>0</v>
      </c>
      <c r="GM36">
        <f t="shared" si="51"/>
        <v>349.78</v>
      </c>
      <c r="GN36">
        <f t="shared" si="52"/>
        <v>349.78</v>
      </c>
      <c r="GO36">
        <f t="shared" si="53"/>
        <v>0</v>
      </c>
      <c r="GP36">
        <f t="shared" si="54"/>
        <v>0</v>
      </c>
      <c r="GR36">
        <v>0</v>
      </c>
      <c r="GS36">
        <v>3</v>
      </c>
      <c r="GT36">
        <v>0</v>
      </c>
      <c r="GU36" t="s">
        <v>3</v>
      </c>
      <c r="GV36">
        <f t="shared" si="55"/>
        <v>0</v>
      </c>
      <c r="GW36">
        <v>1</v>
      </c>
      <c r="GX36">
        <f t="shared" si="56"/>
        <v>0</v>
      </c>
      <c r="HA36">
        <v>0</v>
      </c>
      <c r="HB36">
        <v>0</v>
      </c>
      <c r="HC36">
        <f t="shared" si="57"/>
        <v>0</v>
      </c>
      <c r="HE36" t="s">
        <v>3</v>
      </c>
      <c r="HF36" t="s">
        <v>3</v>
      </c>
      <c r="IK36">
        <v>0</v>
      </c>
    </row>
    <row r="37" spans="1:245" x14ac:dyDescent="0.2">
      <c r="A37">
        <v>17</v>
      </c>
      <c r="B37">
        <v>1</v>
      </c>
      <c r="E37" t="s">
        <v>50</v>
      </c>
      <c r="F37" t="s">
        <v>51</v>
      </c>
      <c r="G37" t="s">
        <v>52</v>
      </c>
      <c r="H37" t="s">
        <v>53</v>
      </c>
      <c r="I37">
        <f>ROUND(4*1.13,4)</f>
        <v>4.5199999999999996</v>
      </c>
      <c r="J37">
        <v>0</v>
      </c>
      <c r="O37">
        <f t="shared" si="28"/>
        <v>30.06</v>
      </c>
      <c r="P37">
        <f t="shared" si="29"/>
        <v>0</v>
      </c>
      <c r="Q37">
        <f t="shared" si="30"/>
        <v>30.06</v>
      </c>
      <c r="R37">
        <f t="shared" si="31"/>
        <v>0</v>
      </c>
      <c r="S37">
        <f t="shared" si="32"/>
        <v>0</v>
      </c>
      <c r="T37">
        <f t="shared" si="33"/>
        <v>0</v>
      </c>
      <c r="U37">
        <f t="shared" si="34"/>
        <v>0</v>
      </c>
      <c r="V37">
        <f t="shared" si="35"/>
        <v>0</v>
      </c>
      <c r="W37">
        <f t="shared" si="36"/>
        <v>0</v>
      </c>
      <c r="X37">
        <f t="shared" si="37"/>
        <v>0</v>
      </c>
      <c r="Y37">
        <f t="shared" si="37"/>
        <v>0</v>
      </c>
      <c r="AA37">
        <v>50633680</v>
      </c>
      <c r="AB37">
        <f t="shared" si="38"/>
        <v>6.65</v>
      </c>
      <c r="AC37">
        <f>ROUND((ES37),2)</f>
        <v>0</v>
      </c>
      <c r="AD37">
        <f>ROUND(((ET37)+ROUND(((EU37)*1.85),2)),2)</f>
        <v>6.65</v>
      </c>
      <c r="AE37">
        <f>ROUND(((EU37)+ROUND(((EU37)*1.85),2)),2)</f>
        <v>0</v>
      </c>
      <c r="AF37">
        <f>ROUND(((EV37)+ROUND(((EV37)*1.85),2)),2)</f>
        <v>0</v>
      </c>
      <c r="AG37">
        <f t="shared" si="39"/>
        <v>0</v>
      </c>
      <c r="AH37">
        <f t="shared" si="58"/>
        <v>0</v>
      </c>
      <c r="AI37">
        <f t="shared" si="58"/>
        <v>0</v>
      </c>
      <c r="AJ37">
        <f t="shared" si="40"/>
        <v>0</v>
      </c>
      <c r="AK37">
        <v>6.65</v>
      </c>
      <c r="AL37">
        <v>0</v>
      </c>
      <c r="AM37">
        <v>6.65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1</v>
      </c>
      <c r="BJ37" t="s">
        <v>54</v>
      </c>
      <c r="BM37">
        <v>700001</v>
      </c>
      <c r="BN37">
        <v>0</v>
      </c>
      <c r="BO37" t="s">
        <v>3</v>
      </c>
      <c r="BP37">
        <v>0</v>
      </c>
      <c r="BQ37">
        <v>10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0</v>
      </c>
      <c r="CA37">
        <v>0</v>
      </c>
      <c r="CE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41"/>
        <v>30.06</v>
      </c>
      <c r="CQ37">
        <f t="shared" si="42"/>
        <v>0</v>
      </c>
      <c r="CR37">
        <f t="shared" si="43"/>
        <v>6.65</v>
      </c>
      <c r="CS37">
        <f t="shared" si="44"/>
        <v>0</v>
      </c>
      <c r="CT37">
        <f t="shared" si="45"/>
        <v>0</v>
      </c>
      <c r="CU37">
        <f t="shared" si="46"/>
        <v>0</v>
      </c>
      <c r="CV37">
        <f t="shared" si="46"/>
        <v>0</v>
      </c>
      <c r="CW37">
        <f t="shared" si="46"/>
        <v>0</v>
      </c>
      <c r="CX37">
        <f t="shared" si="46"/>
        <v>0</v>
      </c>
      <c r="CY37">
        <f t="shared" si="47"/>
        <v>0</v>
      </c>
      <c r="CZ37">
        <f t="shared" si="48"/>
        <v>0</v>
      </c>
      <c r="DC37" t="s">
        <v>3</v>
      </c>
      <c r="DD37" t="s">
        <v>3</v>
      </c>
      <c r="DE37" t="s">
        <v>3</v>
      </c>
      <c r="DF37" t="s">
        <v>3</v>
      </c>
      <c r="DG37" t="s">
        <v>3</v>
      </c>
      <c r="DH37" t="s">
        <v>3</v>
      </c>
      <c r="DI37" t="s">
        <v>3</v>
      </c>
      <c r="DJ37" t="s">
        <v>3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1013</v>
      </c>
      <c r="DV37" t="s">
        <v>53</v>
      </c>
      <c r="DW37" t="s">
        <v>53</v>
      </c>
      <c r="DX37">
        <v>1</v>
      </c>
      <c r="DZ37" t="s">
        <v>3</v>
      </c>
      <c r="EA37" t="s">
        <v>3</v>
      </c>
      <c r="EB37" t="s">
        <v>3</v>
      </c>
      <c r="EC37" t="s">
        <v>3</v>
      </c>
      <c r="EE37">
        <v>50663854</v>
      </c>
      <c r="EF37">
        <v>10</v>
      </c>
      <c r="EG37" t="s">
        <v>55</v>
      </c>
      <c r="EH37">
        <v>0</v>
      </c>
      <c r="EI37" t="s">
        <v>3</v>
      </c>
      <c r="EJ37">
        <v>1</v>
      </c>
      <c r="EK37">
        <v>700001</v>
      </c>
      <c r="EL37" t="s">
        <v>56</v>
      </c>
      <c r="EM37" t="s">
        <v>57</v>
      </c>
      <c r="EO37" t="s">
        <v>3</v>
      </c>
      <c r="EQ37">
        <v>0</v>
      </c>
      <c r="ER37">
        <v>6.65</v>
      </c>
      <c r="ES37">
        <v>0</v>
      </c>
      <c r="ET37">
        <v>6.65</v>
      </c>
      <c r="EU37">
        <v>0</v>
      </c>
      <c r="EV37">
        <v>0</v>
      </c>
      <c r="EW37">
        <v>0</v>
      </c>
      <c r="EX37">
        <v>0</v>
      </c>
      <c r="EY37">
        <v>0</v>
      </c>
      <c r="FQ37">
        <v>0</v>
      </c>
      <c r="FR37">
        <f t="shared" si="49"/>
        <v>0</v>
      </c>
      <c r="FS37">
        <v>0</v>
      </c>
      <c r="FX37">
        <v>0</v>
      </c>
      <c r="FY37">
        <v>0</v>
      </c>
      <c r="GA37" t="s">
        <v>3</v>
      </c>
      <c r="GD37">
        <v>1</v>
      </c>
      <c r="GF37">
        <v>1255225775</v>
      </c>
      <c r="GG37">
        <v>2</v>
      </c>
      <c r="GH37">
        <v>1</v>
      </c>
      <c r="GI37">
        <v>-2</v>
      </c>
      <c r="GJ37">
        <v>0</v>
      </c>
      <c r="GK37">
        <v>0</v>
      </c>
      <c r="GL37">
        <f t="shared" si="50"/>
        <v>0</v>
      </c>
      <c r="GM37">
        <f t="shared" si="51"/>
        <v>30.06</v>
      </c>
      <c r="GN37">
        <f t="shared" si="52"/>
        <v>30.06</v>
      </c>
      <c r="GO37">
        <f t="shared" si="53"/>
        <v>0</v>
      </c>
      <c r="GP37">
        <f t="shared" si="54"/>
        <v>0</v>
      </c>
      <c r="GR37">
        <v>0</v>
      </c>
      <c r="GS37">
        <v>3</v>
      </c>
      <c r="GT37">
        <v>0</v>
      </c>
      <c r="GU37" t="s">
        <v>3</v>
      </c>
      <c r="GV37">
        <f t="shared" si="55"/>
        <v>0</v>
      </c>
      <c r="GW37">
        <v>1</v>
      </c>
      <c r="GX37">
        <f t="shared" si="56"/>
        <v>0</v>
      </c>
      <c r="HA37">
        <v>0</v>
      </c>
      <c r="HB37">
        <v>0</v>
      </c>
      <c r="HC37">
        <f t="shared" si="57"/>
        <v>0</v>
      </c>
      <c r="HD37">
        <f>GM37</f>
        <v>30.06</v>
      </c>
      <c r="HE37" t="s">
        <v>3</v>
      </c>
      <c r="HF37" t="s">
        <v>3</v>
      </c>
      <c r="IK37">
        <v>0</v>
      </c>
    </row>
    <row r="38" spans="1:245" x14ac:dyDescent="0.2">
      <c r="A38">
        <v>17</v>
      </c>
      <c r="B38">
        <v>1</v>
      </c>
      <c r="E38" t="s">
        <v>58</v>
      </c>
      <c r="F38" t="s">
        <v>59</v>
      </c>
      <c r="G38" t="s">
        <v>60</v>
      </c>
      <c r="H38" t="s">
        <v>53</v>
      </c>
      <c r="I38">
        <f>ROUND(I37,4)</f>
        <v>4.5199999999999996</v>
      </c>
      <c r="J38">
        <v>0</v>
      </c>
      <c r="O38">
        <f t="shared" si="28"/>
        <v>15.91</v>
      </c>
      <c r="P38">
        <f t="shared" si="29"/>
        <v>0</v>
      </c>
      <c r="Q38">
        <f t="shared" si="30"/>
        <v>15.91</v>
      </c>
      <c r="R38">
        <f t="shared" si="31"/>
        <v>0</v>
      </c>
      <c r="S38">
        <f t="shared" si="32"/>
        <v>0</v>
      </c>
      <c r="T38">
        <f t="shared" si="33"/>
        <v>0</v>
      </c>
      <c r="U38">
        <f t="shared" si="34"/>
        <v>0</v>
      </c>
      <c r="V38">
        <f t="shared" si="35"/>
        <v>0</v>
      </c>
      <c r="W38">
        <f t="shared" si="36"/>
        <v>0</v>
      </c>
      <c r="X38">
        <f t="shared" si="37"/>
        <v>0</v>
      </c>
      <c r="Y38">
        <f t="shared" si="37"/>
        <v>0</v>
      </c>
      <c r="AA38">
        <v>50633680</v>
      </c>
      <c r="AB38">
        <f t="shared" si="38"/>
        <v>3.52</v>
      </c>
      <c r="AC38">
        <f>ROUND((ES38),2)</f>
        <v>0</v>
      </c>
      <c r="AD38">
        <f>ROUND(((ET38)+ROUND(((EU38)*1.6),2)),2)</f>
        <v>3.52</v>
      </c>
      <c r="AE38">
        <f>ROUND(((EU38)+ROUND(((EU38)*1.6),2)),2)</f>
        <v>0</v>
      </c>
      <c r="AF38">
        <f>ROUND(((EV38)+ROUND(((EV38)*1.6),2)),2)</f>
        <v>0</v>
      </c>
      <c r="AG38">
        <f t="shared" si="39"/>
        <v>0</v>
      </c>
      <c r="AH38">
        <f t="shared" si="58"/>
        <v>0</v>
      </c>
      <c r="AI38">
        <f t="shared" si="58"/>
        <v>0</v>
      </c>
      <c r="AJ38">
        <f t="shared" si="40"/>
        <v>0</v>
      </c>
      <c r="AK38">
        <v>3.52</v>
      </c>
      <c r="AL38">
        <v>0</v>
      </c>
      <c r="AM38">
        <v>3.52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1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1</v>
      </c>
      <c r="BJ38" t="s">
        <v>61</v>
      </c>
      <c r="BM38">
        <v>700004</v>
      </c>
      <c r="BN38">
        <v>0</v>
      </c>
      <c r="BO38" t="s">
        <v>3</v>
      </c>
      <c r="BP38">
        <v>0</v>
      </c>
      <c r="BQ38">
        <v>19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0</v>
      </c>
      <c r="CA38">
        <v>0</v>
      </c>
      <c r="CE38">
        <v>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41"/>
        <v>15.91</v>
      </c>
      <c r="CQ38">
        <f t="shared" si="42"/>
        <v>0</v>
      </c>
      <c r="CR38">
        <f t="shared" si="43"/>
        <v>3.52</v>
      </c>
      <c r="CS38">
        <f t="shared" si="44"/>
        <v>0</v>
      </c>
      <c r="CT38">
        <f t="shared" si="45"/>
        <v>0</v>
      </c>
      <c r="CU38">
        <f t="shared" si="46"/>
        <v>0</v>
      </c>
      <c r="CV38">
        <f t="shared" si="46"/>
        <v>0</v>
      </c>
      <c r="CW38">
        <f t="shared" si="46"/>
        <v>0</v>
      </c>
      <c r="CX38">
        <f t="shared" si="46"/>
        <v>0</v>
      </c>
      <c r="CY38">
        <f t="shared" si="47"/>
        <v>0</v>
      </c>
      <c r="CZ38">
        <f t="shared" si="48"/>
        <v>0</v>
      </c>
      <c r="DC38" t="s">
        <v>3</v>
      </c>
      <c r="DD38" t="s">
        <v>3</v>
      </c>
      <c r="DE38" t="s">
        <v>3</v>
      </c>
      <c r="DF38" t="s">
        <v>3</v>
      </c>
      <c r="DG38" t="s">
        <v>3</v>
      </c>
      <c r="DH38" t="s">
        <v>3</v>
      </c>
      <c r="DI38" t="s">
        <v>3</v>
      </c>
      <c r="DJ38" t="s">
        <v>3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1013</v>
      </c>
      <c r="DV38" t="s">
        <v>53</v>
      </c>
      <c r="DW38" t="s">
        <v>53</v>
      </c>
      <c r="DX38">
        <v>1</v>
      </c>
      <c r="DZ38" t="s">
        <v>3</v>
      </c>
      <c r="EA38" t="s">
        <v>3</v>
      </c>
      <c r="EB38" t="s">
        <v>3</v>
      </c>
      <c r="EC38" t="s">
        <v>3</v>
      </c>
      <c r="EE38">
        <v>50664104</v>
      </c>
      <c r="EF38">
        <v>19</v>
      </c>
      <c r="EG38" t="s">
        <v>62</v>
      </c>
      <c r="EH38">
        <v>0</v>
      </c>
      <c r="EI38" t="s">
        <v>3</v>
      </c>
      <c r="EJ38">
        <v>1</v>
      </c>
      <c r="EK38">
        <v>700004</v>
      </c>
      <c r="EL38" t="s">
        <v>63</v>
      </c>
      <c r="EM38" t="s">
        <v>64</v>
      </c>
      <c r="EO38" t="s">
        <v>3</v>
      </c>
      <c r="EQ38">
        <v>0</v>
      </c>
      <c r="ER38">
        <v>3.52</v>
      </c>
      <c r="ES38">
        <v>0</v>
      </c>
      <c r="ET38">
        <v>3.52</v>
      </c>
      <c r="EU38">
        <v>0</v>
      </c>
      <c r="EV38">
        <v>0</v>
      </c>
      <c r="EW38">
        <v>0</v>
      </c>
      <c r="EX38">
        <v>0</v>
      </c>
      <c r="EY38">
        <v>0</v>
      </c>
      <c r="FQ38">
        <v>0</v>
      </c>
      <c r="FR38">
        <f t="shared" si="49"/>
        <v>0</v>
      </c>
      <c r="FS38">
        <v>0</v>
      </c>
      <c r="FX38">
        <v>0</v>
      </c>
      <c r="FY38">
        <v>0</v>
      </c>
      <c r="GA38" t="s">
        <v>3</v>
      </c>
      <c r="GD38">
        <v>1</v>
      </c>
      <c r="GF38">
        <v>1664035000</v>
      </c>
      <c r="GG38">
        <v>2</v>
      </c>
      <c r="GH38">
        <v>1</v>
      </c>
      <c r="GI38">
        <v>-2</v>
      </c>
      <c r="GJ38">
        <v>0</v>
      </c>
      <c r="GK38">
        <v>0</v>
      </c>
      <c r="GL38">
        <f t="shared" si="50"/>
        <v>0</v>
      </c>
      <c r="GM38">
        <f t="shared" si="51"/>
        <v>15.91</v>
      </c>
      <c r="GN38">
        <f t="shared" si="52"/>
        <v>15.91</v>
      </c>
      <c r="GO38">
        <f t="shared" si="53"/>
        <v>0</v>
      </c>
      <c r="GP38">
        <f t="shared" si="54"/>
        <v>0</v>
      </c>
      <c r="GR38">
        <v>0</v>
      </c>
      <c r="GS38">
        <v>3</v>
      </c>
      <c r="GT38">
        <v>0</v>
      </c>
      <c r="GU38" t="s">
        <v>3</v>
      </c>
      <c r="GV38">
        <f t="shared" si="55"/>
        <v>0</v>
      </c>
      <c r="GW38">
        <v>1</v>
      </c>
      <c r="GX38">
        <f t="shared" si="56"/>
        <v>0</v>
      </c>
      <c r="HA38">
        <v>0</v>
      </c>
      <c r="HB38">
        <v>0</v>
      </c>
      <c r="HC38">
        <f t="shared" si="57"/>
        <v>0</v>
      </c>
      <c r="HD38">
        <f>GM38</f>
        <v>15.91</v>
      </c>
      <c r="HE38" t="s">
        <v>3</v>
      </c>
      <c r="HF38" t="s">
        <v>3</v>
      </c>
      <c r="IK38">
        <v>0</v>
      </c>
    </row>
    <row r="40" spans="1:245" x14ac:dyDescent="0.2">
      <c r="A40" s="2">
        <v>51</v>
      </c>
      <c r="B40" s="2">
        <f>B28</f>
        <v>1</v>
      </c>
      <c r="C40" s="2">
        <f>A28</f>
        <v>5</v>
      </c>
      <c r="D40" s="2">
        <f>ROW(A28)</f>
        <v>28</v>
      </c>
      <c r="E40" s="2"/>
      <c r="F40" s="2" t="str">
        <f>IF(F28&lt;&gt;"",F28,"")</f>
        <v>Новый подраздел</v>
      </c>
      <c r="G40" s="2" t="str">
        <f>IF(G28&lt;&gt;"",G28,"")</f>
        <v>Демонтажные работы</v>
      </c>
      <c r="H40" s="2">
        <v>0</v>
      </c>
      <c r="I40" s="2"/>
      <c r="J40" s="2"/>
      <c r="K40" s="2"/>
      <c r="L40" s="2"/>
      <c r="M40" s="2"/>
      <c r="N40" s="2"/>
      <c r="O40" s="2">
        <f t="shared" ref="O40:T40" si="59">ROUND(AB40,2)</f>
        <v>862.01</v>
      </c>
      <c r="P40" s="2">
        <f t="shared" si="59"/>
        <v>0</v>
      </c>
      <c r="Q40" s="2">
        <f t="shared" si="59"/>
        <v>742.89</v>
      </c>
      <c r="R40" s="2">
        <f t="shared" si="59"/>
        <v>61.16</v>
      </c>
      <c r="S40" s="2">
        <f t="shared" si="59"/>
        <v>119.12</v>
      </c>
      <c r="T40" s="2">
        <f t="shared" si="59"/>
        <v>0</v>
      </c>
      <c r="U40" s="2">
        <f>AH40</f>
        <v>15.592000000000001</v>
      </c>
      <c r="V40" s="2">
        <f>AI40</f>
        <v>5.1479999999999997</v>
      </c>
      <c r="W40" s="2">
        <f>ROUND(AJ40,2)</f>
        <v>0</v>
      </c>
      <c r="X40" s="2">
        <f>ROUND(AK40,2)</f>
        <v>179.83</v>
      </c>
      <c r="Y40" s="2">
        <f>ROUND(AL40,2)</f>
        <v>105.18</v>
      </c>
      <c r="Z40" s="2"/>
      <c r="AA40" s="2"/>
      <c r="AB40" s="2">
        <f>ROUND(SUMIF(AA32:AA38,"=50633680",O32:O38),2)</f>
        <v>862.01</v>
      </c>
      <c r="AC40" s="2">
        <f>ROUND(SUMIF(AA32:AA38,"=50633680",P32:P38),2)</f>
        <v>0</v>
      </c>
      <c r="AD40" s="2">
        <f>ROUND(SUMIF(AA32:AA38,"=50633680",Q32:Q38),2)</f>
        <v>742.89</v>
      </c>
      <c r="AE40" s="2">
        <f>ROUND(SUMIF(AA32:AA38,"=50633680",R32:R38),2)</f>
        <v>61.16</v>
      </c>
      <c r="AF40" s="2">
        <f>ROUND(SUMIF(AA32:AA38,"=50633680",S32:S38),2)</f>
        <v>119.12</v>
      </c>
      <c r="AG40" s="2">
        <f>ROUND(SUMIF(AA32:AA38,"=50633680",T32:T38),2)</f>
        <v>0</v>
      </c>
      <c r="AH40" s="2">
        <f>SUMIF(AA32:AA38,"=50633680",U32:U38)</f>
        <v>15.592000000000001</v>
      </c>
      <c r="AI40" s="2">
        <f>SUMIF(AA32:AA38,"=50633680",V32:V38)</f>
        <v>5.1479999999999997</v>
      </c>
      <c r="AJ40" s="2">
        <f>ROUND(SUMIF(AA32:AA38,"=50633680",W32:W38),2)</f>
        <v>0</v>
      </c>
      <c r="AK40" s="2">
        <f>ROUND(SUMIF(AA32:AA38,"=50633680",X32:X38),2)</f>
        <v>179.83</v>
      </c>
      <c r="AL40" s="2">
        <f>ROUND(SUMIF(AA32:AA38,"=50633680",Y32:Y38),2)</f>
        <v>105.18</v>
      </c>
      <c r="AM40" s="2"/>
      <c r="AN40" s="2"/>
      <c r="AO40" s="2">
        <f t="shared" ref="AO40:BD40" si="60">ROUND(BX40,2)</f>
        <v>0</v>
      </c>
      <c r="AP40" s="2">
        <f t="shared" si="60"/>
        <v>0</v>
      </c>
      <c r="AQ40" s="2">
        <f t="shared" si="60"/>
        <v>0</v>
      </c>
      <c r="AR40" s="2">
        <f t="shared" si="60"/>
        <v>1147.02</v>
      </c>
      <c r="AS40" s="2">
        <f t="shared" si="60"/>
        <v>602.24</v>
      </c>
      <c r="AT40" s="2">
        <f t="shared" si="60"/>
        <v>544.78</v>
      </c>
      <c r="AU40" s="2">
        <f t="shared" si="60"/>
        <v>0</v>
      </c>
      <c r="AV40" s="2">
        <f t="shared" si="60"/>
        <v>0</v>
      </c>
      <c r="AW40" s="2">
        <f t="shared" si="60"/>
        <v>0</v>
      </c>
      <c r="AX40" s="2">
        <f t="shared" si="60"/>
        <v>0</v>
      </c>
      <c r="AY40" s="2">
        <f t="shared" si="60"/>
        <v>0</v>
      </c>
      <c r="AZ40" s="2">
        <f t="shared" si="60"/>
        <v>0</v>
      </c>
      <c r="BA40" s="2">
        <f t="shared" si="60"/>
        <v>0</v>
      </c>
      <c r="BB40" s="2">
        <f t="shared" si="60"/>
        <v>0</v>
      </c>
      <c r="BC40" s="2">
        <f t="shared" si="60"/>
        <v>0</v>
      </c>
      <c r="BD40" s="2">
        <f t="shared" si="60"/>
        <v>45.97</v>
      </c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>
        <f>ROUND(SUMIF(AA32:AA38,"=50633680",FQ32:FQ38),2)</f>
        <v>0</v>
      </c>
      <c r="BY40" s="2">
        <f>ROUND(SUMIF(AA32:AA38,"=50633680",FR32:FR38),2)</f>
        <v>0</v>
      </c>
      <c r="BZ40" s="2">
        <f>ROUND(SUMIF(AA32:AA38,"=50633680",GL32:GL38),2)</f>
        <v>0</v>
      </c>
      <c r="CA40" s="2">
        <f>ROUND(SUMIF(AA32:AA38,"=50633680",GM32:GM38),2)</f>
        <v>1147.02</v>
      </c>
      <c r="CB40" s="2">
        <f>ROUND(SUMIF(AA32:AA38,"=50633680",GN32:GN38),2)</f>
        <v>602.24</v>
      </c>
      <c r="CC40" s="2">
        <f>ROUND(SUMIF(AA32:AA38,"=50633680",GO32:GO38),2)</f>
        <v>544.78</v>
      </c>
      <c r="CD40" s="2">
        <f>ROUND(SUMIF(AA32:AA38,"=50633680",GP32:GP38),2)</f>
        <v>0</v>
      </c>
      <c r="CE40" s="2">
        <f>AC40-BX40</f>
        <v>0</v>
      </c>
      <c r="CF40" s="2">
        <f>AC40-BY40</f>
        <v>0</v>
      </c>
      <c r="CG40" s="2">
        <f>BX40-BZ40</f>
        <v>0</v>
      </c>
      <c r="CH40" s="2">
        <f>AC40-BX40-BY40+BZ40</f>
        <v>0</v>
      </c>
      <c r="CI40" s="2">
        <f>BY40-BZ40</f>
        <v>0</v>
      </c>
      <c r="CJ40" s="2">
        <f>ROUND(SUMIF(AA32:AA38,"=50633680",GX32:GX38),2)</f>
        <v>0</v>
      </c>
      <c r="CK40" s="2">
        <f>ROUND(SUMIF(AA32:AA38,"=50633680",GY32:GY38),2)</f>
        <v>0</v>
      </c>
      <c r="CL40" s="2">
        <f>ROUND(SUMIF(AA32:AA38,"=50633680",GZ32:GZ38),2)</f>
        <v>0</v>
      </c>
      <c r="CM40" s="2">
        <f>ROUND(SUMIF(AA32:AA38,"=50633680",HD32:HD38),2)</f>
        <v>45.97</v>
      </c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>
        <v>0</v>
      </c>
    </row>
    <row r="42" spans="1:245" x14ac:dyDescent="0.2">
      <c r="A42" s="4">
        <v>50</v>
      </c>
      <c r="B42" s="4">
        <v>0</v>
      </c>
      <c r="C42" s="4">
        <v>0</v>
      </c>
      <c r="D42" s="4">
        <v>1</v>
      </c>
      <c r="E42" s="4">
        <v>201</v>
      </c>
      <c r="F42" s="4">
        <f>ROUND(Source!O40,O42)</f>
        <v>862.01</v>
      </c>
      <c r="G42" s="4" t="s">
        <v>65</v>
      </c>
      <c r="H42" s="4" t="s">
        <v>66</v>
      </c>
      <c r="I42" s="4"/>
      <c r="J42" s="4"/>
      <c r="K42" s="4">
        <v>201</v>
      </c>
      <c r="L42" s="4">
        <v>1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/>
    </row>
    <row r="43" spans="1:245" x14ac:dyDescent="0.2">
      <c r="A43" s="4">
        <v>50</v>
      </c>
      <c r="B43" s="4">
        <v>0</v>
      </c>
      <c r="C43" s="4">
        <v>0</v>
      </c>
      <c r="D43" s="4">
        <v>1</v>
      </c>
      <c r="E43" s="4">
        <v>202</v>
      </c>
      <c r="F43" s="4">
        <f>ROUND(Source!P40,O43)</f>
        <v>0</v>
      </c>
      <c r="G43" s="4" t="s">
        <v>67</v>
      </c>
      <c r="H43" s="4" t="s">
        <v>68</v>
      </c>
      <c r="I43" s="4"/>
      <c r="J43" s="4"/>
      <c r="K43" s="4">
        <v>202</v>
      </c>
      <c r="L43" s="4">
        <v>2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/>
    </row>
    <row r="44" spans="1:245" x14ac:dyDescent="0.2">
      <c r="A44" s="4">
        <v>50</v>
      </c>
      <c r="B44" s="4">
        <v>0</v>
      </c>
      <c r="C44" s="4">
        <v>0</v>
      </c>
      <c r="D44" s="4">
        <v>1</v>
      </c>
      <c r="E44" s="4">
        <v>222</v>
      </c>
      <c r="F44" s="4">
        <f>ROUND(Source!AO40,O44)</f>
        <v>0</v>
      </c>
      <c r="G44" s="4" t="s">
        <v>69</v>
      </c>
      <c r="H44" s="4" t="s">
        <v>70</v>
      </c>
      <c r="I44" s="4"/>
      <c r="J44" s="4"/>
      <c r="K44" s="4">
        <v>222</v>
      </c>
      <c r="L44" s="4">
        <v>3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/>
    </row>
    <row r="45" spans="1:245" x14ac:dyDescent="0.2">
      <c r="A45" s="4">
        <v>50</v>
      </c>
      <c r="B45" s="4">
        <v>0</v>
      </c>
      <c r="C45" s="4">
        <v>0</v>
      </c>
      <c r="D45" s="4">
        <v>1</v>
      </c>
      <c r="E45" s="4">
        <v>225</v>
      </c>
      <c r="F45" s="4">
        <f>ROUND(Source!AV40,O45)</f>
        <v>0</v>
      </c>
      <c r="G45" s="4" t="s">
        <v>71</v>
      </c>
      <c r="H45" s="4" t="s">
        <v>72</v>
      </c>
      <c r="I45" s="4"/>
      <c r="J45" s="4"/>
      <c r="K45" s="4">
        <v>225</v>
      </c>
      <c r="L45" s="4">
        <v>4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/>
    </row>
    <row r="46" spans="1:245" x14ac:dyDescent="0.2">
      <c r="A46" s="4">
        <v>50</v>
      </c>
      <c r="B46" s="4">
        <v>0</v>
      </c>
      <c r="C46" s="4">
        <v>0</v>
      </c>
      <c r="D46" s="4">
        <v>1</v>
      </c>
      <c r="E46" s="4">
        <v>226</v>
      </c>
      <c r="F46" s="4">
        <f>ROUND(Source!AW40,O46)</f>
        <v>0</v>
      </c>
      <c r="G46" s="4" t="s">
        <v>73</v>
      </c>
      <c r="H46" s="4" t="s">
        <v>74</v>
      </c>
      <c r="I46" s="4"/>
      <c r="J46" s="4"/>
      <c r="K46" s="4">
        <v>226</v>
      </c>
      <c r="L46" s="4">
        <v>5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/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227</v>
      </c>
      <c r="F47" s="4">
        <f>ROUND(Source!AX40,O47)</f>
        <v>0</v>
      </c>
      <c r="G47" s="4" t="s">
        <v>75</v>
      </c>
      <c r="H47" s="4" t="s">
        <v>76</v>
      </c>
      <c r="I47" s="4"/>
      <c r="J47" s="4"/>
      <c r="K47" s="4">
        <v>227</v>
      </c>
      <c r="L47" s="4">
        <v>6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228</v>
      </c>
      <c r="F48" s="4">
        <f>ROUND(Source!AY40,O48)</f>
        <v>0</v>
      </c>
      <c r="G48" s="4" t="s">
        <v>77</v>
      </c>
      <c r="H48" s="4" t="s">
        <v>78</v>
      </c>
      <c r="I48" s="4"/>
      <c r="J48" s="4"/>
      <c r="K48" s="4">
        <v>228</v>
      </c>
      <c r="L48" s="4">
        <v>7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/>
    </row>
    <row r="49" spans="1:23" x14ac:dyDescent="0.2">
      <c r="A49" s="4">
        <v>50</v>
      </c>
      <c r="B49" s="4">
        <v>0</v>
      </c>
      <c r="C49" s="4">
        <v>0</v>
      </c>
      <c r="D49" s="4">
        <v>1</v>
      </c>
      <c r="E49" s="4">
        <v>216</v>
      </c>
      <c r="F49" s="4">
        <f>ROUND(Source!AP40,O49)</f>
        <v>0</v>
      </c>
      <c r="G49" s="4" t="s">
        <v>79</v>
      </c>
      <c r="H49" s="4" t="s">
        <v>80</v>
      </c>
      <c r="I49" s="4"/>
      <c r="J49" s="4"/>
      <c r="K49" s="4">
        <v>216</v>
      </c>
      <c r="L49" s="4">
        <v>8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/>
    </row>
    <row r="50" spans="1:23" x14ac:dyDescent="0.2">
      <c r="A50" s="4">
        <v>50</v>
      </c>
      <c r="B50" s="4">
        <v>0</v>
      </c>
      <c r="C50" s="4">
        <v>0</v>
      </c>
      <c r="D50" s="4">
        <v>1</v>
      </c>
      <c r="E50" s="4">
        <v>223</v>
      </c>
      <c r="F50" s="4">
        <f>ROUND(Source!AQ40,O50)</f>
        <v>0</v>
      </c>
      <c r="G50" s="4" t="s">
        <v>81</v>
      </c>
      <c r="H50" s="4" t="s">
        <v>82</v>
      </c>
      <c r="I50" s="4"/>
      <c r="J50" s="4"/>
      <c r="K50" s="4">
        <v>223</v>
      </c>
      <c r="L50" s="4">
        <v>9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/>
    </row>
    <row r="51" spans="1:23" x14ac:dyDescent="0.2">
      <c r="A51" s="4">
        <v>50</v>
      </c>
      <c r="B51" s="4">
        <v>0</v>
      </c>
      <c r="C51" s="4">
        <v>0</v>
      </c>
      <c r="D51" s="4">
        <v>1</v>
      </c>
      <c r="E51" s="4">
        <v>229</v>
      </c>
      <c r="F51" s="4">
        <f>ROUND(Source!AZ40,O51)</f>
        <v>0</v>
      </c>
      <c r="G51" s="4" t="s">
        <v>83</v>
      </c>
      <c r="H51" s="4" t="s">
        <v>84</v>
      </c>
      <c r="I51" s="4"/>
      <c r="J51" s="4"/>
      <c r="K51" s="4">
        <v>229</v>
      </c>
      <c r="L51" s="4">
        <v>10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/>
    </row>
    <row r="52" spans="1:23" x14ac:dyDescent="0.2">
      <c r="A52" s="4">
        <v>50</v>
      </c>
      <c r="B52" s="4">
        <v>0</v>
      </c>
      <c r="C52" s="4">
        <v>0</v>
      </c>
      <c r="D52" s="4">
        <v>1</v>
      </c>
      <c r="E52" s="4">
        <v>203</v>
      </c>
      <c r="F52" s="4">
        <f>ROUND(Source!Q40,O52)</f>
        <v>742.89</v>
      </c>
      <c r="G52" s="4" t="s">
        <v>85</v>
      </c>
      <c r="H52" s="4" t="s">
        <v>86</v>
      </c>
      <c r="I52" s="4"/>
      <c r="J52" s="4"/>
      <c r="K52" s="4">
        <v>203</v>
      </c>
      <c r="L52" s="4">
        <v>11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/>
    </row>
    <row r="53" spans="1:23" x14ac:dyDescent="0.2">
      <c r="A53" s="4">
        <v>50</v>
      </c>
      <c r="B53" s="4">
        <v>0</v>
      </c>
      <c r="C53" s="4">
        <v>0</v>
      </c>
      <c r="D53" s="4">
        <v>1</v>
      </c>
      <c r="E53" s="4">
        <v>231</v>
      </c>
      <c r="F53" s="4">
        <f>ROUND(Source!BB40,O53)</f>
        <v>0</v>
      </c>
      <c r="G53" s="4" t="s">
        <v>87</v>
      </c>
      <c r="H53" s="4" t="s">
        <v>88</v>
      </c>
      <c r="I53" s="4"/>
      <c r="J53" s="4"/>
      <c r="K53" s="4">
        <v>231</v>
      </c>
      <c r="L53" s="4">
        <v>12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/>
    </row>
    <row r="54" spans="1:23" x14ac:dyDescent="0.2">
      <c r="A54" s="4">
        <v>50</v>
      </c>
      <c r="B54" s="4">
        <v>0</v>
      </c>
      <c r="C54" s="4">
        <v>0</v>
      </c>
      <c r="D54" s="4">
        <v>1</v>
      </c>
      <c r="E54" s="4">
        <v>204</v>
      </c>
      <c r="F54" s="4">
        <f>ROUND(Source!R40,O54)</f>
        <v>61.16</v>
      </c>
      <c r="G54" s="4" t="s">
        <v>89</v>
      </c>
      <c r="H54" s="4" t="s">
        <v>90</v>
      </c>
      <c r="I54" s="4"/>
      <c r="J54" s="4"/>
      <c r="K54" s="4">
        <v>204</v>
      </c>
      <c r="L54" s="4">
        <v>13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/>
    </row>
    <row r="55" spans="1:23" x14ac:dyDescent="0.2">
      <c r="A55" s="4">
        <v>50</v>
      </c>
      <c r="B55" s="4">
        <v>0</v>
      </c>
      <c r="C55" s="4">
        <v>0</v>
      </c>
      <c r="D55" s="4">
        <v>1</v>
      </c>
      <c r="E55" s="4">
        <v>205</v>
      </c>
      <c r="F55" s="4">
        <f>ROUND(Source!S40,O55)</f>
        <v>119.12</v>
      </c>
      <c r="G55" s="4" t="s">
        <v>91</v>
      </c>
      <c r="H55" s="4" t="s">
        <v>92</v>
      </c>
      <c r="I55" s="4"/>
      <c r="J55" s="4"/>
      <c r="K55" s="4">
        <v>205</v>
      </c>
      <c r="L55" s="4">
        <v>14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/>
    </row>
    <row r="56" spans="1:23" x14ac:dyDescent="0.2">
      <c r="A56" s="4">
        <v>50</v>
      </c>
      <c r="B56" s="4">
        <v>0</v>
      </c>
      <c r="C56" s="4">
        <v>0</v>
      </c>
      <c r="D56" s="4">
        <v>1</v>
      </c>
      <c r="E56" s="4">
        <v>232</v>
      </c>
      <c r="F56" s="4">
        <f>ROUND(Source!BC40,O56)</f>
        <v>0</v>
      </c>
      <c r="G56" s="4" t="s">
        <v>93</v>
      </c>
      <c r="H56" s="4" t="s">
        <v>94</v>
      </c>
      <c r="I56" s="4"/>
      <c r="J56" s="4"/>
      <c r="K56" s="4">
        <v>232</v>
      </c>
      <c r="L56" s="4">
        <v>15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/>
    </row>
    <row r="57" spans="1:23" x14ac:dyDescent="0.2">
      <c r="A57" s="4">
        <v>50</v>
      </c>
      <c r="B57" s="4">
        <v>0</v>
      </c>
      <c r="C57" s="4">
        <v>0</v>
      </c>
      <c r="D57" s="4">
        <v>1</v>
      </c>
      <c r="E57" s="4">
        <v>214</v>
      </c>
      <c r="F57" s="4">
        <f>ROUND(Source!AS40,O57)</f>
        <v>602.24</v>
      </c>
      <c r="G57" s="4" t="s">
        <v>95</v>
      </c>
      <c r="H57" s="4" t="s">
        <v>96</v>
      </c>
      <c r="I57" s="4"/>
      <c r="J57" s="4"/>
      <c r="K57" s="4">
        <v>214</v>
      </c>
      <c r="L57" s="4">
        <v>16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/>
    </row>
    <row r="58" spans="1:23" x14ac:dyDescent="0.2">
      <c r="A58" s="4">
        <v>50</v>
      </c>
      <c r="B58" s="4">
        <v>0</v>
      </c>
      <c r="C58" s="4">
        <v>0</v>
      </c>
      <c r="D58" s="4">
        <v>1</v>
      </c>
      <c r="E58" s="4">
        <v>215</v>
      </c>
      <c r="F58" s="4">
        <f>ROUND(Source!AT40,O58)</f>
        <v>544.78</v>
      </c>
      <c r="G58" s="4" t="s">
        <v>97</v>
      </c>
      <c r="H58" s="4" t="s">
        <v>98</v>
      </c>
      <c r="I58" s="4"/>
      <c r="J58" s="4"/>
      <c r="K58" s="4">
        <v>215</v>
      </c>
      <c r="L58" s="4">
        <v>17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/>
    </row>
    <row r="59" spans="1:23" x14ac:dyDescent="0.2">
      <c r="A59" s="4">
        <v>50</v>
      </c>
      <c r="B59" s="4">
        <v>0</v>
      </c>
      <c r="C59" s="4">
        <v>0</v>
      </c>
      <c r="D59" s="4">
        <v>1</v>
      </c>
      <c r="E59" s="4">
        <v>217</v>
      </c>
      <c r="F59" s="4">
        <f>ROUND(Source!AU40,O59)</f>
        <v>0</v>
      </c>
      <c r="G59" s="4" t="s">
        <v>99</v>
      </c>
      <c r="H59" s="4" t="s">
        <v>100</v>
      </c>
      <c r="I59" s="4"/>
      <c r="J59" s="4"/>
      <c r="K59" s="4">
        <v>217</v>
      </c>
      <c r="L59" s="4">
        <v>18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/>
    </row>
    <row r="60" spans="1:23" x14ac:dyDescent="0.2">
      <c r="A60" s="4">
        <v>50</v>
      </c>
      <c r="B60" s="4">
        <v>0</v>
      </c>
      <c r="C60" s="4">
        <v>0</v>
      </c>
      <c r="D60" s="4">
        <v>1</v>
      </c>
      <c r="E60" s="4">
        <v>230</v>
      </c>
      <c r="F60" s="4">
        <f>ROUND(Source!BA40,O60)</f>
        <v>0</v>
      </c>
      <c r="G60" s="4" t="s">
        <v>101</v>
      </c>
      <c r="H60" s="4" t="s">
        <v>102</v>
      </c>
      <c r="I60" s="4"/>
      <c r="J60" s="4"/>
      <c r="K60" s="4">
        <v>230</v>
      </c>
      <c r="L60" s="4">
        <v>19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/>
    </row>
    <row r="61" spans="1:23" x14ac:dyDescent="0.2">
      <c r="A61" s="4">
        <v>50</v>
      </c>
      <c r="B61" s="4">
        <v>0</v>
      </c>
      <c r="C61" s="4">
        <v>0</v>
      </c>
      <c r="D61" s="4">
        <v>1</v>
      </c>
      <c r="E61" s="4">
        <v>206</v>
      </c>
      <c r="F61" s="4">
        <f>ROUND(Source!T40,O61)</f>
        <v>0</v>
      </c>
      <c r="G61" s="4" t="s">
        <v>103</v>
      </c>
      <c r="H61" s="4" t="s">
        <v>104</v>
      </c>
      <c r="I61" s="4"/>
      <c r="J61" s="4"/>
      <c r="K61" s="4">
        <v>206</v>
      </c>
      <c r="L61" s="4">
        <v>20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/>
    </row>
    <row r="62" spans="1:23" x14ac:dyDescent="0.2">
      <c r="A62" s="4">
        <v>50</v>
      </c>
      <c r="B62" s="4">
        <v>0</v>
      </c>
      <c r="C62" s="4">
        <v>0</v>
      </c>
      <c r="D62" s="4">
        <v>1</v>
      </c>
      <c r="E62" s="4">
        <v>207</v>
      </c>
      <c r="F62" s="4">
        <f>Source!U40</f>
        <v>15.592000000000001</v>
      </c>
      <c r="G62" s="4" t="s">
        <v>105</v>
      </c>
      <c r="H62" s="4" t="s">
        <v>106</v>
      </c>
      <c r="I62" s="4"/>
      <c r="J62" s="4"/>
      <c r="K62" s="4">
        <v>207</v>
      </c>
      <c r="L62" s="4">
        <v>21</v>
      </c>
      <c r="M62" s="4">
        <v>3</v>
      </c>
      <c r="N62" s="4" t="s">
        <v>3</v>
      </c>
      <c r="O62" s="4">
        <v>-1</v>
      </c>
      <c r="P62" s="4"/>
      <c r="Q62" s="4"/>
      <c r="R62" s="4"/>
      <c r="S62" s="4"/>
      <c r="T62" s="4"/>
      <c r="U62" s="4"/>
      <c r="V62" s="4"/>
      <c r="W62" s="4"/>
    </row>
    <row r="63" spans="1:23" x14ac:dyDescent="0.2">
      <c r="A63" s="4">
        <v>50</v>
      </c>
      <c r="B63" s="4">
        <v>0</v>
      </c>
      <c r="C63" s="4">
        <v>0</v>
      </c>
      <c r="D63" s="4">
        <v>1</v>
      </c>
      <c r="E63" s="4">
        <v>208</v>
      </c>
      <c r="F63" s="4">
        <f>Source!V40</f>
        <v>5.1479999999999997</v>
      </c>
      <c r="G63" s="4" t="s">
        <v>107</v>
      </c>
      <c r="H63" s="4" t="s">
        <v>108</v>
      </c>
      <c r="I63" s="4"/>
      <c r="J63" s="4"/>
      <c r="K63" s="4">
        <v>208</v>
      </c>
      <c r="L63" s="4">
        <v>22</v>
      </c>
      <c r="M63" s="4">
        <v>3</v>
      </c>
      <c r="N63" s="4" t="s">
        <v>3</v>
      </c>
      <c r="O63" s="4">
        <v>-1</v>
      </c>
      <c r="P63" s="4"/>
      <c r="Q63" s="4"/>
      <c r="R63" s="4"/>
      <c r="S63" s="4"/>
      <c r="T63" s="4"/>
      <c r="U63" s="4"/>
      <c r="V63" s="4"/>
      <c r="W63" s="4"/>
    </row>
    <row r="64" spans="1:23" x14ac:dyDescent="0.2">
      <c r="A64" s="4">
        <v>50</v>
      </c>
      <c r="B64" s="4">
        <v>0</v>
      </c>
      <c r="C64" s="4">
        <v>0</v>
      </c>
      <c r="D64" s="4">
        <v>1</v>
      </c>
      <c r="E64" s="4">
        <v>209</v>
      </c>
      <c r="F64" s="4">
        <f>ROUND(Source!W40,O64)</f>
        <v>0</v>
      </c>
      <c r="G64" s="4" t="s">
        <v>109</v>
      </c>
      <c r="H64" s="4" t="s">
        <v>110</v>
      </c>
      <c r="I64" s="4"/>
      <c r="J64" s="4"/>
      <c r="K64" s="4">
        <v>209</v>
      </c>
      <c r="L64" s="4">
        <v>23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/>
    </row>
    <row r="65" spans="1:245" x14ac:dyDescent="0.2">
      <c r="A65" s="4">
        <v>50</v>
      </c>
      <c r="B65" s="4">
        <v>0</v>
      </c>
      <c r="C65" s="4">
        <v>0</v>
      </c>
      <c r="D65" s="4">
        <v>1</v>
      </c>
      <c r="E65" s="4">
        <v>233</v>
      </c>
      <c r="F65" s="4">
        <f>ROUND(Source!BD40,O65)</f>
        <v>45.97</v>
      </c>
      <c r="G65" s="4" t="s">
        <v>111</v>
      </c>
      <c r="H65" s="4" t="s">
        <v>112</v>
      </c>
      <c r="I65" s="4"/>
      <c r="J65" s="4"/>
      <c r="K65" s="4">
        <v>233</v>
      </c>
      <c r="L65" s="4">
        <v>24</v>
      </c>
      <c r="M65" s="4">
        <v>3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/>
    </row>
    <row r="66" spans="1:245" x14ac:dyDescent="0.2">
      <c r="A66" s="4">
        <v>50</v>
      </c>
      <c r="B66" s="4">
        <v>0</v>
      </c>
      <c r="C66" s="4">
        <v>0</v>
      </c>
      <c r="D66" s="4">
        <v>1</v>
      </c>
      <c r="E66" s="4">
        <v>210</v>
      </c>
      <c r="F66" s="4">
        <f>ROUND(Source!X40,O66)</f>
        <v>179.83</v>
      </c>
      <c r="G66" s="4" t="s">
        <v>113</v>
      </c>
      <c r="H66" s="4" t="s">
        <v>114</v>
      </c>
      <c r="I66" s="4"/>
      <c r="J66" s="4"/>
      <c r="K66" s="4">
        <v>210</v>
      </c>
      <c r="L66" s="4">
        <v>25</v>
      </c>
      <c r="M66" s="4">
        <v>3</v>
      </c>
      <c r="N66" s="4" t="s">
        <v>3</v>
      </c>
      <c r="O66" s="4">
        <v>2</v>
      </c>
      <c r="P66" s="4"/>
      <c r="Q66" s="4"/>
      <c r="R66" s="4"/>
      <c r="S66" s="4"/>
      <c r="T66" s="4"/>
      <c r="U66" s="4"/>
      <c r="V66" s="4"/>
      <c r="W66" s="4"/>
    </row>
    <row r="67" spans="1:245" x14ac:dyDescent="0.2">
      <c r="A67" s="4">
        <v>50</v>
      </c>
      <c r="B67" s="4">
        <v>0</v>
      </c>
      <c r="C67" s="4">
        <v>0</v>
      </c>
      <c r="D67" s="4">
        <v>1</v>
      </c>
      <c r="E67" s="4">
        <v>211</v>
      </c>
      <c r="F67" s="4">
        <f>ROUND(Source!Y40,O67)</f>
        <v>105.18</v>
      </c>
      <c r="G67" s="4" t="s">
        <v>115</v>
      </c>
      <c r="H67" s="4" t="s">
        <v>116</v>
      </c>
      <c r="I67" s="4"/>
      <c r="J67" s="4"/>
      <c r="K67" s="4">
        <v>211</v>
      </c>
      <c r="L67" s="4">
        <v>26</v>
      </c>
      <c r="M67" s="4">
        <v>3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/>
    </row>
    <row r="68" spans="1:245" x14ac:dyDescent="0.2">
      <c r="A68" s="4">
        <v>50</v>
      </c>
      <c r="B68" s="4">
        <v>0</v>
      </c>
      <c r="C68" s="4">
        <v>0</v>
      </c>
      <c r="D68" s="4">
        <v>1</v>
      </c>
      <c r="E68" s="4">
        <v>224</v>
      </c>
      <c r="F68" s="4">
        <f>ROUND(Source!AR40,O68)</f>
        <v>1147.02</v>
      </c>
      <c r="G68" s="4" t="s">
        <v>117</v>
      </c>
      <c r="H68" s="4" t="s">
        <v>118</v>
      </c>
      <c r="I68" s="4"/>
      <c r="J68" s="4"/>
      <c r="K68" s="4">
        <v>224</v>
      </c>
      <c r="L68" s="4">
        <v>27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/>
    </row>
    <row r="70" spans="1:245" x14ac:dyDescent="0.2">
      <c r="A70" s="1">
        <v>5</v>
      </c>
      <c r="B70" s="1">
        <v>1</v>
      </c>
      <c r="C70" s="1"/>
      <c r="D70" s="1">
        <f>ROW(A105)</f>
        <v>105</v>
      </c>
      <c r="E70" s="1"/>
      <c r="F70" s="1" t="s">
        <v>15</v>
      </c>
      <c r="G70" s="1" t="s">
        <v>24</v>
      </c>
      <c r="H70" s="1" t="s">
        <v>3</v>
      </c>
      <c r="I70" s="1">
        <v>0</v>
      </c>
      <c r="J70" s="1"/>
      <c r="K70" s="1">
        <v>0</v>
      </c>
      <c r="L70" s="1"/>
      <c r="M70" s="1" t="s">
        <v>3</v>
      </c>
      <c r="N70" s="1"/>
      <c r="O70" s="1"/>
      <c r="P70" s="1"/>
      <c r="Q70" s="1"/>
      <c r="R70" s="1"/>
      <c r="S70" s="1">
        <v>0</v>
      </c>
      <c r="T70" s="1"/>
      <c r="U70" s="1" t="s">
        <v>3</v>
      </c>
      <c r="V70" s="1">
        <v>0</v>
      </c>
      <c r="W70" s="1"/>
      <c r="X70" s="1"/>
      <c r="Y70" s="1"/>
      <c r="Z70" s="1"/>
      <c r="AA70" s="1"/>
      <c r="AB70" s="1" t="s">
        <v>3</v>
      </c>
      <c r="AC70" s="1" t="s">
        <v>3</v>
      </c>
      <c r="AD70" s="1" t="s">
        <v>3</v>
      </c>
      <c r="AE70" s="1" t="s">
        <v>3</v>
      </c>
      <c r="AF70" s="1" t="s">
        <v>3</v>
      </c>
      <c r="AG70" s="1" t="s">
        <v>3</v>
      </c>
      <c r="AH70" s="1"/>
      <c r="AI70" s="1"/>
      <c r="AJ70" s="1"/>
      <c r="AK70" s="1"/>
      <c r="AL70" s="1"/>
      <c r="AM70" s="1"/>
      <c r="AN70" s="1"/>
      <c r="AO70" s="1"/>
      <c r="AP70" s="1" t="s">
        <v>3</v>
      </c>
      <c r="AQ70" s="1" t="s">
        <v>3</v>
      </c>
      <c r="AR70" s="1" t="s">
        <v>3</v>
      </c>
      <c r="AS70" s="1"/>
      <c r="AT70" s="1"/>
      <c r="AU70" s="1"/>
      <c r="AV70" s="1"/>
      <c r="AW70" s="1"/>
      <c r="AX70" s="1"/>
      <c r="AY70" s="1"/>
      <c r="AZ70" s="1" t="s">
        <v>3</v>
      </c>
      <c r="BA70" s="1"/>
      <c r="BB70" s="1" t="s">
        <v>3</v>
      </c>
      <c r="BC70" s="1" t="s">
        <v>3</v>
      </c>
      <c r="BD70" s="1" t="s">
        <v>11</v>
      </c>
      <c r="BE70" s="1" t="s">
        <v>11</v>
      </c>
      <c r="BF70" s="1" t="s">
        <v>12</v>
      </c>
      <c r="BG70" s="1" t="s">
        <v>3</v>
      </c>
      <c r="BH70" s="1" t="s">
        <v>12</v>
      </c>
      <c r="BI70" s="1" t="s">
        <v>11</v>
      </c>
      <c r="BJ70" s="1" t="s">
        <v>3</v>
      </c>
      <c r="BK70" s="1" t="s">
        <v>3</v>
      </c>
      <c r="BL70" s="1" t="s">
        <v>3</v>
      </c>
      <c r="BM70" s="1" t="s">
        <v>3</v>
      </c>
      <c r="BN70" s="1" t="s">
        <v>11</v>
      </c>
      <c r="BO70" s="1" t="s">
        <v>3</v>
      </c>
      <c r="BP70" s="1" t="s">
        <v>3</v>
      </c>
      <c r="BQ70" s="1"/>
      <c r="BR70" s="1"/>
      <c r="BS70" s="1"/>
      <c r="BT70" s="1"/>
      <c r="BU70" s="1"/>
      <c r="BV70" s="1"/>
      <c r="BW70" s="1"/>
      <c r="BX70" s="1">
        <v>0</v>
      </c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>
        <v>0</v>
      </c>
    </row>
    <row r="72" spans="1:245" x14ac:dyDescent="0.2">
      <c r="A72" s="2">
        <v>52</v>
      </c>
      <c r="B72" s="2">
        <f t="shared" ref="B72:G72" si="61">B105</f>
        <v>1</v>
      </c>
      <c r="C72" s="2">
        <f t="shared" si="61"/>
        <v>5</v>
      </c>
      <c r="D72" s="2">
        <f t="shared" si="61"/>
        <v>70</v>
      </c>
      <c r="E72" s="2">
        <f t="shared" si="61"/>
        <v>0</v>
      </c>
      <c r="F72" s="2" t="str">
        <f t="shared" si="61"/>
        <v>Новый подраздел</v>
      </c>
      <c r="G72" s="2" t="str">
        <f t="shared" si="61"/>
        <v>Монтажные работы</v>
      </c>
      <c r="H72" s="2"/>
      <c r="I72" s="2"/>
      <c r="J72" s="2"/>
      <c r="K72" s="2"/>
      <c r="L72" s="2"/>
      <c r="M72" s="2"/>
      <c r="N72" s="2"/>
      <c r="O72" s="2">
        <f t="shared" ref="O72:AT72" si="62">O105</f>
        <v>39033.300000000003</v>
      </c>
      <c r="P72" s="2">
        <f t="shared" si="62"/>
        <v>33949.449999999997</v>
      </c>
      <c r="Q72" s="2">
        <f t="shared" si="62"/>
        <v>4285.87</v>
      </c>
      <c r="R72" s="2">
        <f t="shared" si="62"/>
        <v>415.55</v>
      </c>
      <c r="S72" s="2">
        <f t="shared" si="62"/>
        <v>797.98</v>
      </c>
      <c r="T72" s="2">
        <f t="shared" si="62"/>
        <v>0</v>
      </c>
      <c r="U72" s="2">
        <f t="shared" si="62"/>
        <v>104.0875911</v>
      </c>
      <c r="V72" s="2">
        <f t="shared" si="62"/>
        <v>34.189002500000008</v>
      </c>
      <c r="W72" s="2">
        <f t="shared" si="62"/>
        <v>0</v>
      </c>
      <c r="X72" s="2">
        <f t="shared" si="62"/>
        <v>1218.97</v>
      </c>
      <c r="Y72" s="2">
        <f t="shared" si="62"/>
        <v>696.23</v>
      </c>
      <c r="Z72" s="2">
        <f t="shared" si="62"/>
        <v>0</v>
      </c>
      <c r="AA72" s="2">
        <f t="shared" si="62"/>
        <v>0</v>
      </c>
      <c r="AB72" s="2">
        <f t="shared" si="62"/>
        <v>39033.300000000003</v>
      </c>
      <c r="AC72" s="2">
        <f t="shared" si="62"/>
        <v>33949.449999999997</v>
      </c>
      <c r="AD72" s="2">
        <f t="shared" si="62"/>
        <v>4285.87</v>
      </c>
      <c r="AE72" s="2">
        <f t="shared" si="62"/>
        <v>415.55</v>
      </c>
      <c r="AF72" s="2">
        <f t="shared" si="62"/>
        <v>797.98</v>
      </c>
      <c r="AG72" s="2">
        <f t="shared" si="62"/>
        <v>0</v>
      </c>
      <c r="AH72" s="2">
        <f t="shared" si="62"/>
        <v>104.0875911</v>
      </c>
      <c r="AI72" s="2">
        <f t="shared" si="62"/>
        <v>34.189002500000008</v>
      </c>
      <c r="AJ72" s="2">
        <f t="shared" si="62"/>
        <v>0</v>
      </c>
      <c r="AK72" s="2">
        <f t="shared" si="62"/>
        <v>1218.97</v>
      </c>
      <c r="AL72" s="2">
        <f t="shared" si="62"/>
        <v>696.23</v>
      </c>
      <c r="AM72" s="2">
        <f t="shared" si="62"/>
        <v>0</v>
      </c>
      <c r="AN72" s="2">
        <f t="shared" si="62"/>
        <v>0</v>
      </c>
      <c r="AO72" s="2">
        <f t="shared" si="62"/>
        <v>0</v>
      </c>
      <c r="AP72" s="2">
        <f t="shared" si="62"/>
        <v>0</v>
      </c>
      <c r="AQ72" s="2">
        <f t="shared" si="62"/>
        <v>0</v>
      </c>
      <c r="AR72" s="2">
        <f t="shared" si="62"/>
        <v>40948.5</v>
      </c>
      <c r="AS72" s="2">
        <f t="shared" si="62"/>
        <v>37288.480000000003</v>
      </c>
      <c r="AT72" s="2">
        <f t="shared" si="62"/>
        <v>3660.02</v>
      </c>
      <c r="AU72" s="2">
        <f t="shared" ref="AU72:BZ72" si="63">AU105</f>
        <v>0</v>
      </c>
      <c r="AV72" s="2">
        <f t="shared" si="63"/>
        <v>33949.449999999997</v>
      </c>
      <c r="AW72" s="2">
        <f t="shared" si="63"/>
        <v>33949.449999999997</v>
      </c>
      <c r="AX72" s="2">
        <f t="shared" si="63"/>
        <v>0</v>
      </c>
      <c r="AY72" s="2">
        <f t="shared" si="63"/>
        <v>33949.449999999997</v>
      </c>
      <c r="AZ72" s="2">
        <f t="shared" si="63"/>
        <v>0</v>
      </c>
      <c r="BA72" s="2">
        <f t="shared" si="63"/>
        <v>0</v>
      </c>
      <c r="BB72" s="2">
        <f t="shared" si="63"/>
        <v>0</v>
      </c>
      <c r="BC72" s="2">
        <f t="shared" si="63"/>
        <v>0</v>
      </c>
      <c r="BD72" s="2">
        <f t="shared" si="63"/>
        <v>0</v>
      </c>
      <c r="BE72" s="2">
        <f t="shared" si="63"/>
        <v>0</v>
      </c>
      <c r="BF72" s="2">
        <f t="shared" si="63"/>
        <v>0</v>
      </c>
      <c r="BG72" s="2">
        <f t="shared" si="63"/>
        <v>0</v>
      </c>
      <c r="BH72" s="2">
        <f t="shared" si="63"/>
        <v>0</v>
      </c>
      <c r="BI72" s="2">
        <f t="shared" si="63"/>
        <v>0</v>
      </c>
      <c r="BJ72" s="2">
        <f t="shared" si="63"/>
        <v>0</v>
      </c>
      <c r="BK72" s="2">
        <f t="shared" si="63"/>
        <v>0</v>
      </c>
      <c r="BL72" s="2">
        <f t="shared" si="63"/>
        <v>0</v>
      </c>
      <c r="BM72" s="2">
        <f t="shared" si="63"/>
        <v>0</v>
      </c>
      <c r="BN72" s="2">
        <f t="shared" si="63"/>
        <v>0</v>
      </c>
      <c r="BO72" s="2">
        <f t="shared" si="63"/>
        <v>0</v>
      </c>
      <c r="BP72" s="2">
        <f t="shared" si="63"/>
        <v>0</v>
      </c>
      <c r="BQ72" s="2">
        <f t="shared" si="63"/>
        <v>0</v>
      </c>
      <c r="BR72" s="2">
        <f t="shared" si="63"/>
        <v>0</v>
      </c>
      <c r="BS72" s="2">
        <f t="shared" si="63"/>
        <v>0</v>
      </c>
      <c r="BT72" s="2">
        <f t="shared" si="63"/>
        <v>0</v>
      </c>
      <c r="BU72" s="2">
        <f t="shared" si="63"/>
        <v>0</v>
      </c>
      <c r="BV72" s="2">
        <f t="shared" si="63"/>
        <v>0</v>
      </c>
      <c r="BW72" s="2">
        <f t="shared" si="63"/>
        <v>0</v>
      </c>
      <c r="BX72" s="2">
        <f t="shared" si="63"/>
        <v>0</v>
      </c>
      <c r="BY72" s="2">
        <f t="shared" si="63"/>
        <v>0</v>
      </c>
      <c r="BZ72" s="2">
        <f t="shared" si="63"/>
        <v>0</v>
      </c>
      <c r="CA72" s="2">
        <f t="shared" ref="CA72:DF72" si="64">CA105</f>
        <v>40948.5</v>
      </c>
      <c r="CB72" s="2">
        <f t="shared" si="64"/>
        <v>37288.480000000003</v>
      </c>
      <c r="CC72" s="2">
        <f t="shared" si="64"/>
        <v>3660.02</v>
      </c>
      <c r="CD72" s="2">
        <f t="shared" si="64"/>
        <v>0</v>
      </c>
      <c r="CE72" s="2">
        <f t="shared" si="64"/>
        <v>33949.449999999997</v>
      </c>
      <c r="CF72" s="2">
        <f t="shared" si="64"/>
        <v>33949.449999999997</v>
      </c>
      <c r="CG72" s="2">
        <f t="shared" si="64"/>
        <v>0</v>
      </c>
      <c r="CH72" s="2">
        <f t="shared" si="64"/>
        <v>33949.449999999997</v>
      </c>
      <c r="CI72" s="2">
        <f t="shared" si="64"/>
        <v>0</v>
      </c>
      <c r="CJ72" s="2">
        <f t="shared" si="64"/>
        <v>0</v>
      </c>
      <c r="CK72" s="2">
        <f t="shared" si="64"/>
        <v>0</v>
      </c>
      <c r="CL72" s="2">
        <f t="shared" si="64"/>
        <v>0</v>
      </c>
      <c r="CM72" s="2">
        <f t="shared" si="64"/>
        <v>0</v>
      </c>
      <c r="CN72" s="2">
        <f t="shared" si="64"/>
        <v>0</v>
      </c>
      <c r="CO72" s="2">
        <f t="shared" si="64"/>
        <v>0</v>
      </c>
      <c r="CP72" s="2">
        <f t="shared" si="64"/>
        <v>0</v>
      </c>
      <c r="CQ72" s="2">
        <f t="shared" si="64"/>
        <v>0</v>
      </c>
      <c r="CR72" s="2">
        <f t="shared" si="64"/>
        <v>0</v>
      </c>
      <c r="CS72" s="2">
        <f t="shared" si="64"/>
        <v>0</v>
      </c>
      <c r="CT72" s="2">
        <f t="shared" si="64"/>
        <v>0</v>
      </c>
      <c r="CU72" s="2">
        <f t="shared" si="64"/>
        <v>0</v>
      </c>
      <c r="CV72" s="2">
        <f t="shared" si="64"/>
        <v>0</v>
      </c>
      <c r="CW72" s="2">
        <f t="shared" si="64"/>
        <v>0</v>
      </c>
      <c r="CX72" s="2">
        <f t="shared" si="64"/>
        <v>0</v>
      </c>
      <c r="CY72" s="2">
        <f t="shared" si="64"/>
        <v>0</v>
      </c>
      <c r="CZ72" s="2">
        <f t="shared" si="64"/>
        <v>0</v>
      </c>
      <c r="DA72" s="2">
        <f t="shared" si="64"/>
        <v>0</v>
      </c>
      <c r="DB72" s="2">
        <f t="shared" si="64"/>
        <v>0</v>
      </c>
      <c r="DC72" s="2">
        <f t="shared" si="64"/>
        <v>0</v>
      </c>
      <c r="DD72" s="2">
        <f t="shared" si="64"/>
        <v>0</v>
      </c>
      <c r="DE72" s="2">
        <f t="shared" si="64"/>
        <v>0</v>
      </c>
      <c r="DF72" s="2">
        <f t="shared" si="64"/>
        <v>0</v>
      </c>
      <c r="DG72" s="3">
        <f t="shared" ref="DG72:EL72" si="65">DG105</f>
        <v>0</v>
      </c>
      <c r="DH72" s="3">
        <f t="shared" si="65"/>
        <v>0</v>
      </c>
      <c r="DI72" s="3">
        <f t="shared" si="65"/>
        <v>0</v>
      </c>
      <c r="DJ72" s="3">
        <f t="shared" si="65"/>
        <v>0</v>
      </c>
      <c r="DK72" s="3">
        <f t="shared" si="65"/>
        <v>0</v>
      </c>
      <c r="DL72" s="3">
        <f t="shared" si="65"/>
        <v>0</v>
      </c>
      <c r="DM72" s="3">
        <f t="shared" si="65"/>
        <v>0</v>
      </c>
      <c r="DN72" s="3">
        <f t="shared" si="65"/>
        <v>0</v>
      </c>
      <c r="DO72" s="3">
        <f t="shared" si="65"/>
        <v>0</v>
      </c>
      <c r="DP72" s="3">
        <f t="shared" si="65"/>
        <v>0</v>
      </c>
      <c r="DQ72" s="3">
        <f t="shared" si="65"/>
        <v>0</v>
      </c>
      <c r="DR72" s="3">
        <f t="shared" si="65"/>
        <v>0</v>
      </c>
      <c r="DS72" s="3">
        <f t="shared" si="65"/>
        <v>0</v>
      </c>
      <c r="DT72" s="3">
        <f t="shared" si="65"/>
        <v>0</v>
      </c>
      <c r="DU72" s="3">
        <f t="shared" si="65"/>
        <v>0</v>
      </c>
      <c r="DV72" s="3">
        <f t="shared" si="65"/>
        <v>0</v>
      </c>
      <c r="DW72" s="3">
        <f t="shared" si="65"/>
        <v>0</v>
      </c>
      <c r="DX72" s="3">
        <f t="shared" si="65"/>
        <v>0</v>
      </c>
      <c r="DY72" s="3">
        <f t="shared" si="65"/>
        <v>0</v>
      </c>
      <c r="DZ72" s="3">
        <f t="shared" si="65"/>
        <v>0</v>
      </c>
      <c r="EA72" s="3">
        <f t="shared" si="65"/>
        <v>0</v>
      </c>
      <c r="EB72" s="3">
        <f t="shared" si="65"/>
        <v>0</v>
      </c>
      <c r="EC72" s="3">
        <f t="shared" si="65"/>
        <v>0</v>
      </c>
      <c r="ED72" s="3">
        <f t="shared" si="65"/>
        <v>0</v>
      </c>
      <c r="EE72" s="3">
        <f t="shared" si="65"/>
        <v>0</v>
      </c>
      <c r="EF72" s="3">
        <f t="shared" si="65"/>
        <v>0</v>
      </c>
      <c r="EG72" s="3">
        <f t="shared" si="65"/>
        <v>0</v>
      </c>
      <c r="EH72" s="3">
        <f t="shared" si="65"/>
        <v>0</v>
      </c>
      <c r="EI72" s="3">
        <f t="shared" si="65"/>
        <v>0</v>
      </c>
      <c r="EJ72" s="3">
        <f t="shared" si="65"/>
        <v>0</v>
      </c>
      <c r="EK72" s="3">
        <f t="shared" si="65"/>
        <v>0</v>
      </c>
      <c r="EL72" s="3">
        <f t="shared" si="65"/>
        <v>0</v>
      </c>
      <c r="EM72" s="3">
        <f t="shared" ref="EM72:FR72" si="66">EM105</f>
        <v>0</v>
      </c>
      <c r="EN72" s="3">
        <f t="shared" si="66"/>
        <v>0</v>
      </c>
      <c r="EO72" s="3">
        <f t="shared" si="66"/>
        <v>0</v>
      </c>
      <c r="EP72" s="3">
        <f t="shared" si="66"/>
        <v>0</v>
      </c>
      <c r="EQ72" s="3">
        <f t="shared" si="66"/>
        <v>0</v>
      </c>
      <c r="ER72" s="3">
        <f t="shared" si="66"/>
        <v>0</v>
      </c>
      <c r="ES72" s="3">
        <f t="shared" si="66"/>
        <v>0</v>
      </c>
      <c r="ET72" s="3">
        <f t="shared" si="66"/>
        <v>0</v>
      </c>
      <c r="EU72" s="3">
        <f t="shared" si="66"/>
        <v>0</v>
      </c>
      <c r="EV72" s="3">
        <f t="shared" si="66"/>
        <v>0</v>
      </c>
      <c r="EW72" s="3">
        <f t="shared" si="66"/>
        <v>0</v>
      </c>
      <c r="EX72" s="3">
        <f t="shared" si="66"/>
        <v>0</v>
      </c>
      <c r="EY72" s="3">
        <f t="shared" si="66"/>
        <v>0</v>
      </c>
      <c r="EZ72" s="3">
        <f t="shared" si="66"/>
        <v>0</v>
      </c>
      <c r="FA72" s="3">
        <f t="shared" si="66"/>
        <v>0</v>
      </c>
      <c r="FB72" s="3">
        <f t="shared" si="66"/>
        <v>0</v>
      </c>
      <c r="FC72" s="3">
        <f t="shared" si="66"/>
        <v>0</v>
      </c>
      <c r="FD72" s="3">
        <f t="shared" si="66"/>
        <v>0</v>
      </c>
      <c r="FE72" s="3">
        <f t="shared" si="66"/>
        <v>0</v>
      </c>
      <c r="FF72" s="3">
        <f t="shared" si="66"/>
        <v>0</v>
      </c>
      <c r="FG72" s="3">
        <f t="shared" si="66"/>
        <v>0</v>
      </c>
      <c r="FH72" s="3">
        <f t="shared" si="66"/>
        <v>0</v>
      </c>
      <c r="FI72" s="3">
        <f t="shared" si="66"/>
        <v>0</v>
      </c>
      <c r="FJ72" s="3">
        <f t="shared" si="66"/>
        <v>0</v>
      </c>
      <c r="FK72" s="3">
        <f t="shared" si="66"/>
        <v>0</v>
      </c>
      <c r="FL72" s="3">
        <f t="shared" si="66"/>
        <v>0</v>
      </c>
      <c r="FM72" s="3">
        <f t="shared" si="66"/>
        <v>0</v>
      </c>
      <c r="FN72" s="3">
        <f t="shared" si="66"/>
        <v>0</v>
      </c>
      <c r="FO72" s="3">
        <f t="shared" si="66"/>
        <v>0</v>
      </c>
      <c r="FP72" s="3">
        <f t="shared" si="66"/>
        <v>0</v>
      </c>
      <c r="FQ72" s="3">
        <f t="shared" si="66"/>
        <v>0</v>
      </c>
      <c r="FR72" s="3">
        <f t="shared" si="66"/>
        <v>0</v>
      </c>
      <c r="FS72" s="3">
        <f t="shared" ref="FS72:GX72" si="67">FS105</f>
        <v>0</v>
      </c>
      <c r="FT72" s="3">
        <f t="shared" si="67"/>
        <v>0</v>
      </c>
      <c r="FU72" s="3">
        <f t="shared" si="67"/>
        <v>0</v>
      </c>
      <c r="FV72" s="3">
        <f t="shared" si="67"/>
        <v>0</v>
      </c>
      <c r="FW72" s="3">
        <f t="shared" si="67"/>
        <v>0</v>
      </c>
      <c r="FX72" s="3">
        <f t="shared" si="67"/>
        <v>0</v>
      </c>
      <c r="FY72" s="3">
        <f t="shared" si="67"/>
        <v>0</v>
      </c>
      <c r="FZ72" s="3">
        <f t="shared" si="67"/>
        <v>0</v>
      </c>
      <c r="GA72" s="3">
        <f t="shared" si="67"/>
        <v>0</v>
      </c>
      <c r="GB72" s="3">
        <f t="shared" si="67"/>
        <v>0</v>
      </c>
      <c r="GC72" s="3">
        <f t="shared" si="67"/>
        <v>0</v>
      </c>
      <c r="GD72" s="3">
        <f t="shared" si="67"/>
        <v>0</v>
      </c>
      <c r="GE72" s="3">
        <f t="shared" si="67"/>
        <v>0</v>
      </c>
      <c r="GF72" s="3">
        <f t="shared" si="67"/>
        <v>0</v>
      </c>
      <c r="GG72" s="3">
        <f t="shared" si="67"/>
        <v>0</v>
      </c>
      <c r="GH72" s="3">
        <f t="shared" si="67"/>
        <v>0</v>
      </c>
      <c r="GI72" s="3">
        <f t="shared" si="67"/>
        <v>0</v>
      </c>
      <c r="GJ72" s="3">
        <f t="shared" si="67"/>
        <v>0</v>
      </c>
      <c r="GK72" s="3">
        <f t="shared" si="67"/>
        <v>0</v>
      </c>
      <c r="GL72" s="3">
        <f t="shared" si="67"/>
        <v>0</v>
      </c>
      <c r="GM72" s="3">
        <f t="shared" si="67"/>
        <v>0</v>
      </c>
      <c r="GN72" s="3">
        <f t="shared" si="67"/>
        <v>0</v>
      </c>
      <c r="GO72" s="3">
        <f t="shared" si="67"/>
        <v>0</v>
      </c>
      <c r="GP72" s="3">
        <f t="shared" si="67"/>
        <v>0</v>
      </c>
      <c r="GQ72" s="3">
        <f t="shared" si="67"/>
        <v>0</v>
      </c>
      <c r="GR72" s="3">
        <f t="shared" si="67"/>
        <v>0</v>
      </c>
      <c r="GS72" s="3">
        <f t="shared" si="67"/>
        <v>0</v>
      </c>
      <c r="GT72" s="3">
        <f t="shared" si="67"/>
        <v>0</v>
      </c>
      <c r="GU72" s="3">
        <f t="shared" si="67"/>
        <v>0</v>
      </c>
      <c r="GV72" s="3">
        <f t="shared" si="67"/>
        <v>0</v>
      </c>
      <c r="GW72" s="3">
        <f t="shared" si="67"/>
        <v>0</v>
      </c>
      <c r="GX72" s="3">
        <f t="shared" si="67"/>
        <v>0</v>
      </c>
    </row>
    <row r="74" spans="1:245" x14ac:dyDescent="0.2">
      <c r="A74">
        <v>17</v>
      </c>
      <c r="B74">
        <v>1</v>
      </c>
      <c r="C74">
        <f>ROW(SmtRes!A35)</f>
        <v>35</v>
      </c>
      <c r="D74">
        <f>ROW(EtalonRes!A35)</f>
        <v>35</v>
      </c>
      <c r="E74" t="s">
        <v>119</v>
      </c>
      <c r="F74" t="s">
        <v>120</v>
      </c>
      <c r="G74" t="s">
        <v>121</v>
      </c>
      <c r="H74" t="s">
        <v>48</v>
      </c>
      <c r="I74">
        <f>ROUND(7,4)</f>
        <v>7</v>
      </c>
      <c r="J74">
        <v>0</v>
      </c>
      <c r="O74">
        <f t="shared" ref="O74:O103" si="68">ROUND(CP74,2)</f>
        <v>422.87</v>
      </c>
      <c r="P74">
        <f t="shared" ref="P74:P103" si="69">ROUND(CQ74*I74,2)</f>
        <v>0</v>
      </c>
      <c r="Q74">
        <f t="shared" ref="Q74:Q103" si="70">ROUND(CR74*I74,2)</f>
        <v>399.28</v>
      </c>
      <c r="R74">
        <f t="shared" ref="R74:R103" si="71">ROUND(CS74*I74,2)</f>
        <v>55.65</v>
      </c>
      <c r="S74">
        <f t="shared" ref="S74:S103" si="72">ROUND(CT74*I74,2)</f>
        <v>23.59</v>
      </c>
      <c r="T74">
        <f t="shared" ref="T74:T103" si="73">ROUND(CU74*I74,2)</f>
        <v>0</v>
      </c>
      <c r="U74">
        <f t="shared" ref="U74:U103" si="74">CV74*I74</f>
        <v>3.5419999999999998</v>
      </c>
      <c r="V74">
        <f t="shared" ref="V74:V103" si="75">CW74*I74</f>
        <v>4.2</v>
      </c>
      <c r="W74">
        <f t="shared" ref="W74:W103" si="76">ROUND(CX74*I74,2)</f>
        <v>0</v>
      </c>
      <c r="X74">
        <f t="shared" ref="X74:X103" si="77">ROUND(CY74,2)</f>
        <v>83.2</v>
      </c>
      <c r="Y74">
        <f t="shared" ref="Y74:Y103" si="78">ROUND(CZ74,2)</f>
        <v>40.409999999999997</v>
      </c>
      <c r="AA74">
        <v>50633680</v>
      </c>
      <c r="AB74">
        <f t="shared" ref="AB74:AB103" si="79">ROUND((AC74+AD74+AF74),2)</f>
        <v>60.41</v>
      </c>
      <c r="AC74">
        <f t="shared" ref="AC74:AC103" si="80">ROUND((ES74),2)</f>
        <v>0</v>
      </c>
      <c r="AD74">
        <f>ROUND(((((ET74*1.25))-((EU74*1.25)))+AE74),2)</f>
        <v>57.04</v>
      </c>
      <c r="AE74">
        <f>ROUND(((EU74*1.25)),2)</f>
        <v>7.95</v>
      </c>
      <c r="AF74">
        <f>ROUND(((EV74*1.15)),2)</f>
        <v>3.37</v>
      </c>
      <c r="AG74">
        <f t="shared" ref="AG74:AG103" si="81">ROUND((AP74),2)</f>
        <v>0</v>
      </c>
      <c r="AH74">
        <f>((EW74*1.15))</f>
        <v>0.50600000000000001</v>
      </c>
      <c r="AI74">
        <f>((EX74*1.25))</f>
        <v>0.6</v>
      </c>
      <c r="AJ74">
        <f t="shared" ref="AJ74:AJ103" si="82">(AS74)</f>
        <v>0</v>
      </c>
      <c r="AK74">
        <v>48.56</v>
      </c>
      <c r="AL74">
        <v>0</v>
      </c>
      <c r="AM74">
        <v>45.63</v>
      </c>
      <c r="AN74">
        <v>6.36</v>
      </c>
      <c r="AO74">
        <v>2.93</v>
      </c>
      <c r="AP74">
        <v>0</v>
      </c>
      <c r="AQ74">
        <v>0.44</v>
      </c>
      <c r="AR74">
        <v>0.48</v>
      </c>
      <c r="AS74">
        <v>0</v>
      </c>
      <c r="AT74">
        <v>105</v>
      </c>
      <c r="AU74">
        <v>51</v>
      </c>
      <c r="AV74">
        <v>1</v>
      </c>
      <c r="AW74">
        <v>1</v>
      </c>
      <c r="AZ74">
        <v>1</v>
      </c>
      <c r="BA74">
        <v>1</v>
      </c>
      <c r="BB74">
        <v>1</v>
      </c>
      <c r="BC74">
        <v>1</v>
      </c>
      <c r="BD74" t="s">
        <v>3</v>
      </c>
      <c r="BE74" t="s">
        <v>3</v>
      </c>
      <c r="BF74" t="s">
        <v>3</v>
      </c>
      <c r="BG74" t="s">
        <v>3</v>
      </c>
      <c r="BH74">
        <v>0</v>
      </c>
      <c r="BI74">
        <v>1</v>
      </c>
      <c r="BJ74" t="s">
        <v>122</v>
      </c>
      <c r="BM74">
        <v>33001</v>
      </c>
      <c r="BN74">
        <v>0</v>
      </c>
      <c r="BO74" t="s">
        <v>3</v>
      </c>
      <c r="BP74">
        <v>0</v>
      </c>
      <c r="BQ74">
        <v>2</v>
      </c>
      <c r="BR74">
        <v>0</v>
      </c>
      <c r="BS74">
        <v>1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</v>
      </c>
      <c r="BZ74">
        <v>105</v>
      </c>
      <c r="CA74">
        <v>60</v>
      </c>
      <c r="CE74">
        <v>0</v>
      </c>
      <c r="CF74">
        <v>0</v>
      </c>
      <c r="CG74">
        <v>0</v>
      </c>
      <c r="CM74">
        <v>0</v>
      </c>
      <c r="CN74" t="s">
        <v>3</v>
      </c>
      <c r="CO74">
        <v>0</v>
      </c>
      <c r="CP74">
        <f t="shared" ref="CP74:CP103" si="83">(P74+Q74+S74)</f>
        <v>422.86999999999995</v>
      </c>
      <c r="CQ74">
        <f t="shared" ref="CQ74:CQ103" si="84">AC74*BC74</f>
        <v>0</v>
      </c>
      <c r="CR74">
        <f t="shared" ref="CR74:CR103" si="85">AD74*BB74</f>
        <v>57.04</v>
      </c>
      <c r="CS74">
        <f t="shared" ref="CS74:CS103" si="86">AE74*BS74</f>
        <v>7.95</v>
      </c>
      <c r="CT74">
        <f t="shared" ref="CT74:CT103" si="87">AF74*BA74</f>
        <v>3.37</v>
      </c>
      <c r="CU74">
        <f t="shared" ref="CU74:CU103" si="88">AG74</f>
        <v>0</v>
      </c>
      <c r="CV74">
        <f t="shared" ref="CV74:CV103" si="89">AH74</f>
        <v>0.50600000000000001</v>
      </c>
      <c r="CW74">
        <f t="shared" ref="CW74:CW103" si="90">AI74</f>
        <v>0.6</v>
      </c>
      <c r="CX74">
        <f t="shared" ref="CX74:CX103" si="91">AJ74</f>
        <v>0</v>
      </c>
      <c r="CY74">
        <f t="shared" ref="CY74:CY103" si="92">(((S74+R74)*AT74)/100)</f>
        <v>83.201999999999984</v>
      </c>
      <c r="CZ74">
        <f t="shared" ref="CZ74:CZ103" si="93">(((S74+R74)*AU74)/100)</f>
        <v>40.412399999999998</v>
      </c>
      <c r="DC74" t="s">
        <v>3</v>
      </c>
      <c r="DD74" t="s">
        <v>3</v>
      </c>
      <c r="DE74" t="s">
        <v>11</v>
      </c>
      <c r="DF74" t="s">
        <v>11</v>
      </c>
      <c r="DG74" t="s">
        <v>12</v>
      </c>
      <c r="DH74" t="s">
        <v>3</v>
      </c>
      <c r="DI74" t="s">
        <v>12</v>
      </c>
      <c r="DJ74" t="s">
        <v>11</v>
      </c>
      <c r="DK74" t="s">
        <v>3</v>
      </c>
      <c r="DL74" t="s">
        <v>3</v>
      </c>
      <c r="DM74" t="s">
        <v>3</v>
      </c>
      <c r="DN74">
        <v>0</v>
      </c>
      <c r="DO74">
        <v>0</v>
      </c>
      <c r="DP74">
        <v>1</v>
      </c>
      <c r="DQ74">
        <v>1</v>
      </c>
      <c r="DU74">
        <v>1013</v>
      </c>
      <c r="DV74" t="s">
        <v>48</v>
      </c>
      <c r="DW74" t="s">
        <v>48</v>
      </c>
      <c r="DX74">
        <v>1</v>
      </c>
      <c r="DZ74" t="s">
        <v>3</v>
      </c>
      <c r="EA74" t="s">
        <v>3</v>
      </c>
      <c r="EB74" t="s">
        <v>3</v>
      </c>
      <c r="EC74" t="s">
        <v>3</v>
      </c>
      <c r="EE74">
        <v>50663971</v>
      </c>
      <c r="EF74">
        <v>2</v>
      </c>
      <c r="EG74" t="s">
        <v>32</v>
      </c>
      <c r="EH74">
        <v>0</v>
      </c>
      <c r="EI74" t="s">
        <v>3</v>
      </c>
      <c r="EJ74">
        <v>1</v>
      </c>
      <c r="EK74">
        <v>33001</v>
      </c>
      <c r="EL74" t="s">
        <v>33</v>
      </c>
      <c r="EM74" t="s">
        <v>34</v>
      </c>
      <c r="EO74" t="s">
        <v>3</v>
      </c>
      <c r="EQ74">
        <v>0</v>
      </c>
      <c r="ER74">
        <v>48.56</v>
      </c>
      <c r="ES74">
        <v>0</v>
      </c>
      <c r="ET74">
        <v>45.63</v>
      </c>
      <c r="EU74">
        <v>6.36</v>
      </c>
      <c r="EV74">
        <v>2.93</v>
      </c>
      <c r="EW74">
        <v>0.44</v>
      </c>
      <c r="EX74">
        <v>0.48</v>
      </c>
      <c r="EY74">
        <v>0</v>
      </c>
      <c r="FQ74">
        <v>0</v>
      </c>
      <c r="FR74">
        <f t="shared" ref="FR74:FR103" si="94">ROUND(IF(AND(BH74=3,BI74=3),P74,0),2)</f>
        <v>0</v>
      </c>
      <c r="FS74">
        <v>0</v>
      </c>
      <c r="FU74" t="s">
        <v>35</v>
      </c>
      <c r="FX74">
        <v>105</v>
      </c>
      <c r="FY74">
        <v>51</v>
      </c>
      <c r="GA74" t="s">
        <v>3</v>
      </c>
      <c r="GD74">
        <v>1</v>
      </c>
      <c r="GF74">
        <v>-15187746</v>
      </c>
      <c r="GG74">
        <v>2</v>
      </c>
      <c r="GH74">
        <v>1</v>
      </c>
      <c r="GI74">
        <v>-2</v>
      </c>
      <c r="GJ74">
        <v>0</v>
      </c>
      <c r="GK74">
        <v>0</v>
      </c>
      <c r="GL74">
        <f t="shared" ref="GL74:GL103" si="95">ROUND(IF(AND(BH74=3,BI74=3,FS74&lt;&gt;0),P74,0),2)</f>
        <v>0</v>
      </c>
      <c r="GM74">
        <f t="shared" ref="GM74:GM103" si="96">ROUND(O74+X74+Y74,2)+GX74</f>
        <v>546.48</v>
      </c>
      <c r="GN74">
        <f t="shared" ref="GN74:GN103" si="97">IF(OR(BI74=0,BI74=1),ROUND(O74+X74+Y74,2),0)</f>
        <v>546.48</v>
      </c>
      <c r="GO74">
        <f t="shared" ref="GO74:GO103" si="98">IF(BI74=2,ROUND(O74+X74+Y74,2),0)</f>
        <v>0</v>
      </c>
      <c r="GP74">
        <f t="shared" ref="GP74:GP103" si="99">IF(BI74=4,ROUND(O74+X74+Y74,2)+GX74,0)</f>
        <v>0</v>
      </c>
      <c r="GR74">
        <v>0</v>
      </c>
      <c r="GS74">
        <v>3</v>
      </c>
      <c r="GT74">
        <v>0</v>
      </c>
      <c r="GU74" t="s">
        <v>3</v>
      </c>
      <c r="GV74">
        <f t="shared" ref="GV74:GV103" si="100">ROUND((GT74),2)</f>
        <v>0</v>
      </c>
      <c r="GW74">
        <v>1</v>
      </c>
      <c r="GX74">
        <f t="shared" ref="GX74:GX103" si="101">ROUND(HC74*I74,2)</f>
        <v>0</v>
      </c>
      <c r="HA74">
        <v>0</v>
      </c>
      <c r="HB74">
        <v>0</v>
      </c>
      <c r="HC74">
        <f t="shared" ref="HC74:HC103" si="102">GV74*GW74</f>
        <v>0</v>
      </c>
      <c r="HE74" t="s">
        <v>3</v>
      </c>
      <c r="HF74" t="s">
        <v>3</v>
      </c>
      <c r="IK74">
        <v>0</v>
      </c>
    </row>
    <row r="75" spans="1:245" x14ac:dyDescent="0.2">
      <c r="A75">
        <v>17</v>
      </c>
      <c r="B75">
        <v>1</v>
      </c>
      <c r="C75">
        <f>ROW(SmtRes!A39)</f>
        <v>39</v>
      </c>
      <c r="D75">
        <f>ROW(EtalonRes!A39)</f>
        <v>39</v>
      </c>
      <c r="E75" t="s">
        <v>123</v>
      </c>
      <c r="F75" t="s">
        <v>124</v>
      </c>
      <c r="G75" t="s">
        <v>125</v>
      </c>
      <c r="H75" t="s">
        <v>48</v>
      </c>
      <c r="I75">
        <f>ROUND(7,4)</f>
        <v>7</v>
      </c>
      <c r="J75">
        <v>0</v>
      </c>
      <c r="O75">
        <f t="shared" si="68"/>
        <v>109.41</v>
      </c>
      <c r="P75">
        <f t="shared" si="69"/>
        <v>0</v>
      </c>
      <c r="Q75">
        <f t="shared" si="70"/>
        <v>96.04</v>
      </c>
      <c r="R75">
        <f t="shared" si="71"/>
        <v>16.309999999999999</v>
      </c>
      <c r="S75">
        <f t="shared" si="72"/>
        <v>13.37</v>
      </c>
      <c r="T75">
        <f t="shared" si="73"/>
        <v>0</v>
      </c>
      <c r="U75">
        <f t="shared" si="74"/>
        <v>2.0124999999999997</v>
      </c>
      <c r="V75">
        <f t="shared" si="75"/>
        <v>1.2250000000000001</v>
      </c>
      <c r="W75">
        <f t="shared" si="76"/>
        <v>0</v>
      </c>
      <c r="X75">
        <f t="shared" si="77"/>
        <v>31.16</v>
      </c>
      <c r="Y75">
        <f t="shared" si="78"/>
        <v>15.14</v>
      </c>
      <c r="AA75">
        <v>50633680</v>
      </c>
      <c r="AB75">
        <f t="shared" si="79"/>
        <v>15.63</v>
      </c>
      <c r="AC75">
        <f t="shared" si="80"/>
        <v>0</v>
      </c>
      <c r="AD75">
        <f>ROUND(((((ET75*1.25))-((EU75*1.25)))+AE75),2)</f>
        <v>13.72</v>
      </c>
      <c r="AE75">
        <f>ROUND(((EU75*1.25)),2)</f>
        <v>2.33</v>
      </c>
      <c r="AF75">
        <f>ROUND(((EV75*1.15)),2)</f>
        <v>1.91</v>
      </c>
      <c r="AG75">
        <f t="shared" si="81"/>
        <v>0</v>
      </c>
      <c r="AH75">
        <f>((EW75*1.15))</f>
        <v>0.28749999999999998</v>
      </c>
      <c r="AI75">
        <f>((EX75*1.25))</f>
        <v>0.17500000000000002</v>
      </c>
      <c r="AJ75">
        <f t="shared" si="82"/>
        <v>0</v>
      </c>
      <c r="AK75">
        <v>12.63</v>
      </c>
      <c r="AL75">
        <v>0</v>
      </c>
      <c r="AM75">
        <v>10.97</v>
      </c>
      <c r="AN75">
        <v>1.86</v>
      </c>
      <c r="AO75">
        <v>1.66</v>
      </c>
      <c r="AP75">
        <v>0</v>
      </c>
      <c r="AQ75">
        <v>0.25</v>
      </c>
      <c r="AR75">
        <v>0.14000000000000001</v>
      </c>
      <c r="AS75">
        <v>0</v>
      </c>
      <c r="AT75">
        <v>105</v>
      </c>
      <c r="AU75">
        <v>51</v>
      </c>
      <c r="AV75">
        <v>1</v>
      </c>
      <c r="AW75">
        <v>1</v>
      </c>
      <c r="AZ75">
        <v>1</v>
      </c>
      <c r="BA75">
        <v>1</v>
      </c>
      <c r="BB75">
        <v>1</v>
      </c>
      <c r="BC75">
        <v>1</v>
      </c>
      <c r="BD75" t="s">
        <v>3</v>
      </c>
      <c r="BE75" t="s">
        <v>3</v>
      </c>
      <c r="BF75" t="s">
        <v>3</v>
      </c>
      <c r="BG75" t="s">
        <v>3</v>
      </c>
      <c r="BH75">
        <v>0</v>
      </c>
      <c r="BI75">
        <v>1</v>
      </c>
      <c r="BJ75" t="s">
        <v>126</v>
      </c>
      <c r="BM75">
        <v>33001</v>
      </c>
      <c r="BN75">
        <v>0</v>
      </c>
      <c r="BO75" t="s">
        <v>3</v>
      </c>
      <c r="BP75">
        <v>0</v>
      </c>
      <c r="BQ75">
        <v>2</v>
      </c>
      <c r="BR75">
        <v>0</v>
      </c>
      <c r="BS75">
        <v>1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3</v>
      </c>
      <c r="BZ75">
        <v>105</v>
      </c>
      <c r="CA75">
        <v>60</v>
      </c>
      <c r="CE75">
        <v>0</v>
      </c>
      <c r="CF75">
        <v>0</v>
      </c>
      <c r="CG75">
        <v>0</v>
      </c>
      <c r="CM75">
        <v>0</v>
      </c>
      <c r="CN75" t="s">
        <v>3</v>
      </c>
      <c r="CO75">
        <v>0</v>
      </c>
      <c r="CP75">
        <f t="shared" si="83"/>
        <v>109.41000000000001</v>
      </c>
      <c r="CQ75">
        <f t="shared" si="84"/>
        <v>0</v>
      </c>
      <c r="CR75">
        <f t="shared" si="85"/>
        <v>13.72</v>
      </c>
      <c r="CS75">
        <f t="shared" si="86"/>
        <v>2.33</v>
      </c>
      <c r="CT75">
        <f t="shared" si="87"/>
        <v>1.91</v>
      </c>
      <c r="CU75">
        <f t="shared" si="88"/>
        <v>0</v>
      </c>
      <c r="CV75">
        <f t="shared" si="89"/>
        <v>0.28749999999999998</v>
      </c>
      <c r="CW75">
        <f t="shared" si="90"/>
        <v>0.17500000000000002</v>
      </c>
      <c r="CX75">
        <f t="shared" si="91"/>
        <v>0</v>
      </c>
      <c r="CY75">
        <f t="shared" si="92"/>
        <v>31.164000000000001</v>
      </c>
      <c r="CZ75">
        <f t="shared" si="93"/>
        <v>15.136800000000001</v>
      </c>
      <c r="DC75" t="s">
        <v>3</v>
      </c>
      <c r="DD75" t="s">
        <v>3</v>
      </c>
      <c r="DE75" t="s">
        <v>11</v>
      </c>
      <c r="DF75" t="s">
        <v>11</v>
      </c>
      <c r="DG75" t="s">
        <v>12</v>
      </c>
      <c r="DH75" t="s">
        <v>3</v>
      </c>
      <c r="DI75" t="s">
        <v>12</v>
      </c>
      <c r="DJ75" t="s">
        <v>11</v>
      </c>
      <c r="DK75" t="s">
        <v>3</v>
      </c>
      <c r="DL75" t="s">
        <v>3</v>
      </c>
      <c r="DM75" t="s">
        <v>3</v>
      </c>
      <c r="DN75">
        <v>0</v>
      </c>
      <c r="DO75">
        <v>0</v>
      </c>
      <c r="DP75">
        <v>1</v>
      </c>
      <c r="DQ75">
        <v>1</v>
      </c>
      <c r="DU75">
        <v>1013</v>
      </c>
      <c r="DV75" t="s">
        <v>48</v>
      </c>
      <c r="DW75" t="s">
        <v>48</v>
      </c>
      <c r="DX75">
        <v>1</v>
      </c>
      <c r="DZ75" t="s">
        <v>3</v>
      </c>
      <c r="EA75" t="s">
        <v>3</v>
      </c>
      <c r="EB75" t="s">
        <v>3</v>
      </c>
      <c r="EC75" t="s">
        <v>3</v>
      </c>
      <c r="EE75">
        <v>50663971</v>
      </c>
      <c r="EF75">
        <v>2</v>
      </c>
      <c r="EG75" t="s">
        <v>32</v>
      </c>
      <c r="EH75">
        <v>0</v>
      </c>
      <c r="EI75" t="s">
        <v>3</v>
      </c>
      <c r="EJ75">
        <v>1</v>
      </c>
      <c r="EK75">
        <v>33001</v>
      </c>
      <c r="EL75" t="s">
        <v>33</v>
      </c>
      <c r="EM75" t="s">
        <v>34</v>
      </c>
      <c r="EO75" t="s">
        <v>3</v>
      </c>
      <c r="EQ75">
        <v>0</v>
      </c>
      <c r="ER75">
        <v>12.63</v>
      </c>
      <c r="ES75">
        <v>0</v>
      </c>
      <c r="ET75">
        <v>10.97</v>
      </c>
      <c r="EU75">
        <v>1.86</v>
      </c>
      <c r="EV75">
        <v>1.66</v>
      </c>
      <c r="EW75">
        <v>0.25</v>
      </c>
      <c r="EX75">
        <v>0.14000000000000001</v>
      </c>
      <c r="EY75">
        <v>0</v>
      </c>
      <c r="FQ75">
        <v>0</v>
      </c>
      <c r="FR75">
        <f t="shared" si="94"/>
        <v>0</v>
      </c>
      <c r="FS75">
        <v>0</v>
      </c>
      <c r="FU75" t="s">
        <v>35</v>
      </c>
      <c r="FX75">
        <v>105</v>
      </c>
      <c r="FY75">
        <v>51</v>
      </c>
      <c r="GA75" t="s">
        <v>3</v>
      </c>
      <c r="GD75">
        <v>1</v>
      </c>
      <c r="GF75">
        <v>1426855871</v>
      </c>
      <c r="GG75">
        <v>2</v>
      </c>
      <c r="GH75">
        <v>1</v>
      </c>
      <c r="GI75">
        <v>-2</v>
      </c>
      <c r="GJ75">
        <v>0</v>
      </c>
      <c r="GK75">
        <v>0</v>
      </c>
      <c r="GL75">
        <f t="shared" si="95"/>
        <v>0</v>
      </c>
      <c r="GM75">
        <f t="shared" si="96"/>
        <v>155.71</v>
      </c>
      <c r="GN75">
        <f t="shared" si="97"/>
        <v>155.71</v>
      </c>
      <c r="GO75">
        <f t="shared" si="98"/>
        <v>0</v>
      </c>
      <c r="GP75">
        <f t="shared" si="99"/>
        <v>0</v>
      </c>
      <c r="GR75">
        <v>0</v>
      </c>
      <c r="GS75">
        <v>3</v>
      </c>
      <c r="GT75">
        <v>0</v>
      </c>
      <c r="GU75" t="s">
        <v>3</v>
      </c>
      <c r="GV75">
        <f t="shared" si="100"/>
        <v>0</v>
      </c>
      <c r="GW75">
        <v>1</v>
      </c>
      <c r="GX75">
        <f t="shared" si="101"/>
        <v>0</v>
      </c>
      <c r="HA75">
        <v>0</v>
      </c>
      <c r="HB75">
        <v>0</v>
      </c>
      <c r="HC75">
        <f t="shared" si="102"/>
        <v>0</v>
      </c>
      <c r="HE75" t="s">
        <v>3</v>
      </c>
      <c r="HF75" t="s">
        <v>3</v>
      </c>
      <c r="IK75">
        <v>0</v>
      </c>
    </row>
    <row r="76" spans="1:245" x14ac:dyDescent="0.2">
      <c r="A76">
        <v>17</v>
      </c>
      <c r="B76">
        <v>1</v>
      </c>
      <c r="C76">
        <f>ROW(SmtRes!A50)</f>
        <v>50</v>
      </c>
      <c r="D76">
        <f>ROW(EtalonRes!A57)</f>
        <v>57</v>
      </c>
      <c r="E76" t="s">
        <v>127</v>
      </c>
      <c r="F76" t="s">
        <v>128</v>
      </c>
      <c r="G76" t="s">
        <v>129</v>
      </c>
      <c r="H76" t="s">
        <v>48</v>
      </c>
      <c r="I76">
        <f>ROUND(7,4)</f>
        <v>7</v>
      </c>
      <c r="J76">
        <v>0</v>
      </c>
      <c r="O76">
        <f t="shared" si="68"/>
        <v>1610.14</v>
      </c>
      <c r="P76">
        <f t="shared" si="69"/>
        <v>301.7</v>
      </c>
      <c r="Q76">
        <f t="shared" si="70"/>
        <v>1087.8699999999999</v>
      </c>
      <c r="R76">
        <f t="shared" si="71"/>
        <v>77.7</v>
      </c>
      <c r="S76">
        <f t="shared" si="72"/>
        <v>220.57</v>
      </c>
      <c r="T76">
        <f t="shared" si="73"/>
        <v>0</v>
      </c>
      <c r="U76">
        <f t="shared" si="74"/>
        <v>30.589999999999996</v>
      </c>
      <c r="V76">
        <f t="shared" si="75"/>
        <v>6.8250000000000011</v>
      </c>
      <c r="W76">
        <f t="shared" si="76"/>
        <v>0</v>
      </c>
      <c r="X76">
        <f t="shared" si="77"/>
        <v>313.18</v>
      </c>
      <c r="Y76">
        <f t="shared" si="78"/>
        <v>152.12</v>
      </c>
      <c r="AA76">
        <v>50633680</v>
      </c>
      <c r="AB76">
        <f t="shared" si="79"/>
        <v>230.02</v>
      </c>
      <c r="AC76">
        <f t="shared" si="80"/>
        <v>43.1</v>
      </c>
      <c r="AD76">
        <f>ROUND(((((ET76*1.25))-((EU76*1.25)))+AE76),2)</f>
        <v>155.41</v>
      </c>
      <c r="AE76">
        <f>ROUND(((EU76*1.25)),2)</f>
        <v>11.1</v>
      </c>
      <c r="AF76">
        <f>ROUND(((EV76*1.15)),2)</f>
        <v>31.51</v>
      </c>
      <c r="AG76">
        <f t="shared" si="81"/>
        <v>0</v>
      </c>
      <c r="AH76">
        <f>((EW76*1.15))</f>
        <v>4.3699999999999992</v>
      </c>
      <c r="AI76">
        <f>((EX76*1.25))</f>
        <v>0.97500000000000009</v>
      </c>
      <c r="AJ76">
        <f t="shared" si="82"/>
        <v>0</v>
      </c>
      <c r="AK76">
        <v>194.83</v>
      </c>
      <c r="AL76">
        <v>43.1</v>
      </c>
      <c r="AM76">
        <v>124.33</v>
      </c>
      <c r="AN76">
        <v>8.8800000000000008</v>
      </c>
      <c r="AO76">
        <v>27.4</v>
      </c>
      <c r="AP76">
        <v>0</v>
      </c>
      <c r="AQ76">
        <v>3.8</v>
      </c>
      <c r="AR76">
        <v>0.78</v>
      </c>
      <c r="AS76">
        <v>0</v>
      </c>
      <c r="AT76">
        <v>105</v>
      </c>
      <c r="AU76">
        <v>51</v>
      </c>
      <c r="AV76">
        <v>1</v>
      </c>
      <c r="AW76">
        <v>1</v>
      </c>
      <c r="AZ76">
        <v>1</v>
      </c>
      <c r="BA76">
        <v>1</v>
      </c>
      <c r="BB76">
        <v>1</v>
      </c>
      <c r="BC76">
        <v>1</v>
      </c>
      <c r="BD76" t="s">
        <v>3</v>
      </c>
      <c r="BE76" t="s">
        <v>3</v>
      </c>
      <c r="BF76" t="s">
        <v>3</v>
      </c>
      <c r="BG76" t="s">
        <v>3</v>
      </c>
      <c r="BH76">
        <v>0</v>
      </c>
      <c r="BI76">
        <v>1</v>
      </c>
      <c r="BJ76" t="s">
        <v>130</v>
      </c>
      <c r="BM76">
        <v>33001</v>
      </c>
      <c r="BN76">
        <v>0</v>
      </c>
      <c r="BO76" t="s">
        <v>3</v>
      </c>
      <c r="BP76">
        <v>0</v>
      </c>
      <c r="BQ76">
        <v>2</v>
      </c>
      <c r="BR76">
        <v>0</v>
      </c>
      <c r="BS76">
        <v>1</v>
      </c>
      <c r="BT76">
        <v>1</v>
      </c>
      <c r="BU76">
        <v>1</v>
      </c>
      <c r="BV76">
        <v>1</v>
      </c>
      <c r="BW76">
        <v>1</v>
      </c>
      <c r="BX76">
        <v>1</v>
      </c>
      <c r="BY76" t="s">
        <v>3</v>
      </c>
      <c r="BZ76">
        <v>105</v>
      </c>
      <c r="CA76">
        <v>60</v>
      </c>
      <c r="CE76">
        <v>0</v>
      </c>
      <c r="CF76">
        <v>0</v>
      </c>
      <c r="CG76">
        <v>0</v>
      </c>
      <c r="CM76">
        <v>0</v>
      </c>
      <c r="CN76" t="s">
        <v>3</v>
      </c>
      <c r="CO76">
        <v>0</v>
      </c>
      <c r="CP76">
        <f t="shared" si="83"/>
        <v>1610.1399999999999</v>
      </c>
      <c r="CQ76">
        <f t="shared" si="84"/>
        <v>43.1</v>
      </c>
      <c r="CR76">
        <f t="shared" si="85"/>
        <v>155.41</v>
      </c>
      <c r="CS76">
        <f t="shared" si="86"/>
        <v>11.1</v>
      </c>
      <c r="CT76">
        <f t="shared" si="87"/>
        <v>31.51</v>
      </c>
      <c r="CU76">
        <f t="shared" si="88"/>
        <v>0</v>
      </c>
      <c r="CV76">
        <f t="shared" si="89"/>
        <v>4.3699999999999992</v>
      </c>
      <c r="CW76">
        <f t="shared" si="90"/>
        <v>0.97500000000000009</v>
      </c>
      <c r="CX76">
        <f t="shared" si="91"/>
        <v>0</v>
      </c>
      <c r="CY76">
        <f t="shared" si="92"/>
        <v>313.18349999999998</v>
      </c>
      <c r="CZ76">
        <f t="shared" si="93"/>
        <v>152.11769999999999</v>
      </c>
      <c r="DC76" t="s">
        <v>3</v>
      </c>
      <c r="DD76" t="s">
        <v>3</v>
      </c>
      <c r="DE76" t="s">
        <v>11</v>
      </c>
      <c r="DF76" t="s">
        <v>11</v>
      </c>
      <c r="DG76" t="s">
        <v>12</v>
      </c>
      <c r="DH76" t="s">
        <v>3</v>
      </c>
      <c r="DI76" t="s">
        <v>12</v>
      </c>
      <c r="DJ76" t="s">
        <v>11</v>
      </c>
      <c r="DK76" t="s">
        <v>3</v>
      </c>
      <c r="DL76" t="s">
        <v>3</v>
      </c>
      <c r="DM76" t="s">
        <v>3</v>
      </c>
      <c r="DN76">
        <v>0</v>
      </c>
      <c r="DO76">
        <v>0</v>
      </c>
      <c r="DP76">
        <v>1</v>
      </c>
      <c r="DQ76">
        <v>1</v>
      </c>
      <c r="DU76">
        <v>1013</v>
      </c>
      <c r="DV76" t="s">
        <v>48</v>
      </c>
      <c r="DW76" t="s">
        <v>48</v>
      </c>
      <c r="DX76">
        <v>1</v>
      </c>
      <c r="DZ76" t="s">
        <v>3</v>
      </c>
      <c r="EA76" t="s">
        <v>3</v>
      </c>
      <c r="EB76" t="s">
        <v>3</v>
      </c>
      <c r="EC76" t="s">
        <v>3</v>
      </c>
      <c r="EE76">
        <v>50663971</v>
      </c>
      <c r="EF76">
        <v>2</v>
      </c>
      <c r="EG76" t="s">
        <v>32</v>
      </c>
      <c r="EH76">
        <v>0</v>
      </c>
      <c r="EI76" t="s">
        <v>3</v>
      </c>
      <c r="EJ76">
        <v>1</v>
      </c>
      <c r="EK76">
        <v>33001</v>
      </c>
      <c r="EL76" t="s">
        <v>33</v>
      </c>
      <c r="EM76" t="s">
        <v>34</v>
      </c>
      <c r="EO76" t="s">
        <v>3</v>
      </c>
      <c r="EQ76">
        <v>0</v>
      </c>
      <c r="ER76">
        <v>194.83</v>
      </c>
      <c r="ES76">
        <v>43.1</v>
      </c>
      <c r="ET76">
        <v>124.33</v>
      </c>
      <c r="EU76">
        <v>8.8800000000000008</v>
      </c>
      <c r="EV76">
        <v>27.4</v>
      </c>
      <c r="EW76">
        <v>3.8</v>
      </c>
      <c r="EX76">
        <v>0.78</v>
      </c>
      <c r="EY76">
        <v>0</v>
      </c>
      <c r="FQ76">
        <v>0</v>
      </c>
      <c r="FR76">
        <f t="shared" si="94"/>
        <v>0</v>
      </c>
      <c r="FS76">
        <v>0</v>
      </c>
      <c r="FU76" t="s">
        <v>35</v>
      </c>
      <c r="FX76">
        <v>105</v>
      </c>
      <c r="FY76">
        <v>51</v>
      </c>
      <c r="GA76" t="s">
        <v>3</v>
      </c>
      <c r="GD76">
        <v>1</v>
      </c>
      <c r="GF76">
        <v>1588840087</v>
      </c>
      <c r="GG76">
        <v>2</v>
      </c>
      <c r="GH76">
        <v>1</v>
      </c>
      <c r="GI76">
        <v>-2</v>
      </c>
      <c r="GJ76">
        <v>0</v>
      </c>
      <c r="GK76">
        <v>0</v>
      </c>
      <c r="GL76">
        <f t="shared" si="95"/>
        <v>0</v>
      </c>
      <c r="GM76">
        <f t="shared" si="96"/>
        <v>2075.44</v>
      </c>
      <c r="GN76">
        <f t="shared" si="97"/>
        <v>2075.44</v>
      </c>
      <c r="GO76">
        <f t="shared" si="98"/>
        <v>0</v>
      </c>
      <c r="GP76">
        <f t="shared" si="99"/>
        <v>0</v>
      </c>
      <c r="GR76">
        <v>0</v>
      </c>
      <c r="GS76">
        <v>3</v>
      </c>
      <c r="GT76">
        <v>0</v>
      </c>
      <c r="GU76" t="s">
        <v>3</v>
      </c>
      <c r="GV76">
        <f t="shared" si="100"/>
        <v>0</v>
      </c>
      <c r="GW76">
        <v>1</v>
      </c>
      <c r="GX76">
        <f t="shared" si="101"/>
        <v>0</v>
      </c>
      <c r="HA76">
        <v>0</v>
      </c>
      <c r="HB76">
        <v>0</v>
      </c>
      <c r="HC76">
        <f t="shared" si="102"/>
        <v>0</v>
      </c>
      <c r="HE76" t="s">
        <v>3</v>
      </c>
      <c r="HF76" t="s">
        <v>3</v>
      </c>
      <c r="IK76">
        <v>0</v>
      </c>
    </row>
    <row r="77" spans="1:245" x14ac:dyDescent="0.2">
      <c r="A77">
        <v>18</v>
      </c>
      <c r="B77">
        <v>1</v>
      </c>
      <c r="C77">
        <v>49</v>
      </c>
      <c r="E77" t="s">
        <v>131</v>
      </c>
      <c r="F77" t="s">
        <v>132</v>
      </c>
      <c r="G77" t="s">
        <v>133</v>
      </c>
      <c r="H77" t="s">
        <v>134</v>
      </c>
      <c r="I77">
        <f>I76*J77</f>
        <v>7</v>
      </c>
      <c r="J77">
        <v>1</v>
      </c>
      <c r="O77">
        <f t="shared" si="68"/>
        <v>10410.82</v>
      </c>
      <c r="P77">
        <f t="shared" si="69"/>
        <v>10410.82</v>
      </c>
      <c r="Q77">
        <f t="shared" si="70"/>
        <v>0</v>
      </c>
      <c r="R77">
        <f t="shared" si="71"/>
        <v>0</v>
      </c>
      <c r="S77">
        <f t="shared" si="72"/>
        <v>0</v>
      </c>
      <c r="T77">
        <f t="shared" si="73"/>
        <v>0</v>
      </c>
      <c r="U77">
        <f t="shared" si="74"/>
        <v>0</v>
      </c>
      <c r="V77">
        <f t="shared" si="75"/>
        <v>0</v>
      </c>
      <c r="W77">
        <f t="shared" si="76"/>
        <v>0</v>
      </c>
      <c r="X77">
        <f t="shared" si="77"/>
        <v>0</v>
      </c>
      <c r="Y77">
        <f t="shared" si="78"/>
        <v>0</v>
      </c>
      <c r="AA77">
        <v>50633680</v>
      </c>
      <c r="AB77">
        <f t="shared" si="79"/>
        <v>1487.26</v>
      </c>
      <c r="AC77">
        <f t="shared" si="80"/>
        <v>1487.26</v>
      </c>
      <c r="AD77">
        <f>ROUND((((ET77)-(EU77))+AE77),2)</f>
        <v>0</v>
      </c>
      <c r="AE77">
        <f>ROUND((EU77),2)</f>
        <v>0</v>
      </c>
      <c r="AF77">
        <f>ROUND((EV77),2)</f>
        <v>0</v>
      </c>
      <c r="AG77">
        <f t="shared" si="81"/>
        <v>0</v>
      </c>
      <c r="AH77">
        <f>(EW77)</f>
        <v>0</v>
      </c>
      <c r="AI77">
        <f>(EX77)</f>
        <v>0</v>
      </c>
      <c r="AJ77">
        <f t="shared" si="82"/>
        <v>0</v>
      </c>
      <c r="AK77">
        <v>1487.26</v>
      </c>
      <c r="AL77">
        <v>1487.26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105</v>
      </c>
      <c r="AU77">
        <v>51</v>
      </c>
      <c r="AV77">
        <v>1</v>
      </c>
      <c r="AW77">
        <v>1</v>
      </c>
      <c r="AZ77">
        <v>1</v>
      </c>
      <c r="BA77">
        <v>1</v>
      </c>
      <c r="BB77">
        <v>1</v>
      </c>
      <c r="BC77">
        <v>1</v>
      </c>
      <c r="BD77" t="s">
        <v>3</v>
      </c>
      <c r="BE77" t="s">
        <v>3</v>
      </c>
      <c r="BF77" t="s">
        <v>3</v>
      </c>
      <c r="BG77" t="s">
        <v>3</v>
      </c>
      <c r="BH77">
        <v>3</v>
      </c>
      <c r="BI77">
        <v>1</v>
      </c>
      <c r="BJ77" t="s">
        <v>135</v>
      </c>
      <c r="BM77">
        <v>33001</v>
      </c>
      <c r="BN77">
        <v>0</v>
      </c>
      <c r="BO77" t="s">
        <v>3</v>
      </c>
      <c r="BP77">
        <v>0</v>
      </c>
      <c r="BQ77">
        <v>2</v>
      </c>
      <c r="BR77">
        <v>0</v>
      </c>
      <c r="BS77">
        <v>1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3</v>
      </c>
      <c r="BZ77">
        <v>105</v>
      </c>
      <c r="CA77">
        <v>60</v>
      </c>
      <c r="CE77">
        <v>0</v>
      </c>
      <c r="CF77">
        <v>0</v>
      </c>
      <c r="CG77">
        <v>0</v>
      </c>
      <c r="CM77">
        <v>0</v>
      </c>
      <c r="CN77" t="s">
        <v>3</v>
      </c>
      <c r="CO77">
        <v>0</v>
      </c>
      <c r="CP77">
        <f t="shared" si="83"/>
        <v>10410.82</v>
      </c>
      <c r="CQ77">
        <f t="shared" si="84"/>
        <v>1487.26</v>
      </c>
      <c r="CR77">
        <f t="shared" si="85"/>
        <v>0</v>
      </c>
      <c r="CS77">
        <f t="shared" si="86"/>
        <v>0</v>
      </c>
      <c r="CT77">
        <f t="shared" si="87"/>
        <v>0</v>
      </c>
      <c r="CU77">
        <f t="shared" si="88"/>
        <v>0</v>
      </c>
      <c r="CV77">
        <f t="shared" si="89"/>
        <v>0</v>
      </c>
      <c r="CW77">
        <f t="shared" si="90"/>
        <v>0</v>
      </c>
      <c r="CX77">
        <f t="shared" si="91"/>
        <v>0</v>
      </c>
      <c r="CY77">
        <f t="shared" si="92"/>
        <v>0</v>
      </c>
      <c r="CZ77">
        <f t="shared" si="93"/>
        <v>0</v>
      </c>
      <c r="DC77" t="s">
        <v>3</v>
      </c>
      <c r="DD77" t="s">
        <v>3</v>
      </c>
      <c r="DE77" t="s">
        <v>3</v>
      </c>
      <c r="DF77" t="s">
        <v>3</v>
      </c>
      <c r="DG77" t="s">
        <v>3</v>
      </c>
      <c r="DH77" t="s">
        <v>3</v>
      </c>
      <c r="DI77" t="s">
        <v>3</v>
      </c>
      <c r="DJ77" t="s">
        <v>3</v>
      </c>
      <c r="DK77" t="s">
        <v>3</v>
      </c>
      <c r="DL77" t="s">
        <v>3</v>
      </c>
      <c r="DM77" t="s">
        <v>3</v>
      </c>
      <c r="DN77">
        <v>0</v>
      </c>
      <c r="DO77">
        <v>0</v>
      </c>
      <c r="DP77">
        <v>1</v>
      </c>
      <c r="DQ77">
        <v>1</v>
      </c>
      <c r="DU77">
        <v>1010</v>
      </c>
      <c r="DV77" t="s">
        <v>134</v>
      </c>
      <c r="DW77" t="s">
        <v>134</v>
      </c>
      <c r="DX77">
        <v>1</v>
      </c>
      <c r="DZ77" t="s">
        <v>3</v>
      </c>
      <c r="EA77" t="s">
        <v>3</v>
      </c>
      <c r="EB77" t="s">
        <v>3</v>
      </c>
      <c r="EC77" t="s">
        <v>3</v>
      </c>
      <c r="EE77">
        <v>50663971</v>
      </c>
      <c r="EF77">
        <v>2</v>
      </c>
      <c r="EG77" t="s">
        <v>32</v>
      </c>
      <c r="EH77">
        <v>0</v>
      </c>
      <c r="EI77" t="s">
        <v>3</v>
      </c>
      <c r="EJ77">
        <v>1</v>
      </c>
      <c r="EK77">
        <v>33001</v>
      </c>
      <c r="EL77" t="s">
        <v>33</v>
      </c>
      <c r="EM77" t="s">
        <v>34</v>
      </c>
      <c r="EO77" t="s">
        <v>3</v>
      </c>
      <c r="EQ77">
        <v>0</v>
      </c>
      <c r="ER77">
        <v>1487.26</v>
      </c>
      <c r="ES77">
        <v>1487.26</v>
      </c>
      <c r="ET77">
        <v>0</v>
      </c>
      <c r="EU77">
        <v>0</v>
      </c>
      <c r="EV77">
        <v>0</v>
      </c>
      <c r="EW77">
        <v>0</v>
      </c>
      <c r="EX77">
        <v>0</v>
      </c>
      <c r="FQ77">
        <v>0</v>
      </c>
      <c r="FR77">
        <f t="shared" si="94"/>
        <v>0</v>
      </c>
      <c r="FS77">
        <v>0</v>
      </c>
      <c r="FU77" t="s">
        <v>35</v>
      </c>
      <c r="FX77">
        <v>105</v>
      </c>
      <c r="FY77">
        <v>51</v>
      </c>
      <c r="GA77" t="s">
        <v>3</v>
      </c>
      <c r="GD77">
        <v>1</v>
      </c>
      <c r="GF77">
        <v>795211143</v>
      </c>
      <c r="GG77">
        <v>2</v>
      </c>
      <c r="GH77">
        <v>1</v>
      </c>
      <c r="GI77">
        <v>-2</v>
      </c>
      <c r="GJ77">
        <v>0</v>
      </c>
      <c r="GK77">
        <v>0</v>
      </c>
      <c r="GL77">
        <f t="shared" si="95"/>
        <v>0</v>
      </c>
      <c r="GM77">
        <f t="shared" si="96"/>
        <v>10410.82</v>
      </c>
      <c r="GN77">
        <f t="shared" si="97"/>
        <v>10410.82</v>
      </c>
      <c r="GO77">
        <f t="shared" si="98"/>
        <v>0</v>
      </c>
      <c r="GP77">
        <f t="shared" si="99"/>
        <v>0</v>
      </c>
      <c r="GR77">
        <v>0</v>
      </c>
      <c r="GS77">
        <v>3</v>
      </c>
      <c r="GT77">
        <v>0</v>
      </c>
      <c r="GU77" t="s">
        <v>3</v>
      </c>
      <c r="GV77">
        <f t="shared" si="100"/>
        <v>0</v>
      </c>
      <c r="GW77">
        <v>1</v>
      </c>
      <c r="GX77">
        <f t="shared" si="101"/>
        <v>0</v>
      </c>
      <c r="HA77">
        <v>0</v>
      </c>
      <c r="HB77">
        <v>0</v>
      </c>
      <c r="HC77">
        <f t="shared" si="102"/>
        <v>0</v>
      </c>
      <c r="HE77" t="s">
        <v>3</v>
      </c>
      <c r="HF77" t="s">
        <v>3</v>
      </c>
      <c r="IK77">
        <v>0</v>
      </c>
    </row>
    <row r="78" spans="1:245" x14ac:dyDescent="0.2">
      <c r="A78">
        <v>17</v>
      </c>
      <c r="B78">
        <v>1</v>
      </c>
      <c r="C78">
        <f>ROW(SmtRes!A71)</f>
        <v>71</v>
      </c>
      <c r="D78">
        <f>ROW(EtalonRes!A72)</f>
        <v>72</v>
      </c>
      <c r="E78" t="s">
        <v>136</v>
      </c>
      <c r="F78" t="s">
        <v>137</v>
      </c>
      <c r="G78" t="s">
        <v>138</v>
      </c>
      <c r="H78" t="s">
        <v>139</v>
      </c>
      <c r="I78">
        <f>ROUND(170/1000,9)</f>
        <v>0.17</v>
      </c>
      <c r="J78">
        <v>0</v>
      </c>
      <c r="O78">
        <f t="shared" si="68"/>
        <v>1947.22</v>
      </c>
      <c r="P78">
        <f t="shared" si="69"/>
        <v>1183.08</v>
      </c>
      <c r="Q78">
        <f t="shared" si="70"/>
        <v>665.42</v>
      </c>
      <c r="R78">
        <f t="shared" si="71"/>
        <v>82.48</v>
      </c>
      <c r="S78">
        <f t="shared" si="72"/>
        <v>98.72</v>
      </c>
      <c r="T78">
        <f t="shared" si="73"/>
        <v>0</v>
      </c>
      <c r="U78">
        <f t="shared" si="74"/>
        <v>12.754419999999998</v>
      </c>
      <c r="V78">
        <f t="shared" si="75"/>
        <v>7.9007500000000004</v>
      </c>
      <c r="W78">
        <f t="shared" si="76"/>
        <v>0</v>
      </c>
      <c r="X78">
        <f t="shared" si="77"/>
        <v>190.26</v>
      </c>
      <c r="Y78">
        <f t="shared" si="78"/>
        <v>92.41</v>
      </c>
      <c r="AA78">
        <v>50633680</v>
      </c>
      <c r="AB78">
        <f t="shared" si="79"/>
        <v>11454.25</v>
      </c>
      <c r="AC78">
        <f t="shared" si="80"/>
        <v>6959.32</v>
      </c>
      <c r="AD78">
        <f>ROUND(((((ET78*1.25))-((EU78*1.25)))+AE78),2)</f>
        <v>3914.23</v>
      </c>
      <c r="AE78">
        <f>ROUND(((EU78*1.25)),2)</f>
        <v>485.2</v>
      </c>
      <c r="AF78">
        <f>ROUND(((EV78*1.15)),2)</f>
        <v>580.70000000000005</v>
      </c>
      <c r="AG78">
        <f t="shared" si="81"/>
        <v>0</v>
      </c>
      <c r="AH78">
        <f>((EW78*1.15))</f>
        <v>75.025999999999982</v>
      </c>
      <c r="AI78">
        <f>((EX78*1.25))</f>
        <v>46.475000000000001</v>
      </c>
      <c r="AJ78">
        <f t="shared" si="82"/>
        <v>0</v>
      </c>
      <c r="AK78">
        <v>10595.66</v>
      </c>
      <c r="AL78">
        <v>6959.32</v>
      </c>
      <c r="AM78">
        <v>3131.38</v>
      </c>
      <c r="AN78">
        <v>388.16</v>
      </c>
      <c r="AO78">
        <v>504.96</v>
      </c>
      <c r="AP78">
        <v>0</v>
      </c>
      <c r="AQ78">
        <v>65.239999999999995</v>
      </c>
      <c r="AR78">
        <v>37.18</v>
      </c>
      <c r="AS78">
        <v>0</v>
      </c>
      <c r="AT78">
        <v>105</v>
      </c>
      <c r="AU78">
        <v>51</v>
      </c>
      <c r="AV78">
        <v>1</v>
      </c>
      <c r="AW78">
        <v>1</v>
      </c>
      <c r="AZ78">
        <v>1</v>
      </c>
      <c r="BA78">
        <v>1</v>
      </c>
      <c r="BB78">
        <v>1</v>
      </c>
      <c r="BC78">
        <v>1</v>
      </c>
      <c r="BD78" t="s">
        <v>3</v>
      </c>
      <c r="BE78" t="s">
        <v>3</v>
      </c>
      <c r="BF78" t="s">
        <v>3</v>
      </c>
      <c r="BG78" t="s">
        <v>3</v>
      </c>
      <c r="BH78">
        <v>0</v>
      </c>
      <c r="BI78">
        <v>1</v>
      </c>
      <c r="BJ78" t="s">
        <v>140</v>
      </c>
      <c r="BM78">
        <v>33001</v>
      </c>
      <c r="BN78">
        <v>0</v>
      </c>
      <c r="BO78" t="s">
        <v>3</v>
      </c>
      <c r="BP78">
        <v>0</v>
      </c>
      <c r="BQ78">
        <v>2</v>
      </c>
      <c r="BR78">
        <v>0</v>
      </c>
      <c r="BS78">
        <v>1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3</v>
      </c>
      <c r="BZ78">
        <v>105</v>
      </c>
      <c r="CA78">
        <v>60</v>
      </c>
      <c r="CE78">
        <v>0</v>
      </c>
      <c r="CF78">
        <v>0</v>
      </c>
      <c r="CG78">
        <v>0</v>
      </c>
      <c r="CM78">
        <v>0</v>
      </c>
      <c r="CN78" t="s">
        <v>3</v>
      </c>
      <c r="CO78">
        <v>0</v>
      </c>
      <c r="CP78">
        <f t="shared" si="83"/>
        <v>1947.22</v>
      </c>
      <c r="CQ78">
        <f t="shared" si="84"/>
        <v>6959.32</v>
      </c>
      <c r="CR78">
        <f t="shared" si="85"/>
        <v>3914.23</v>
      </c>
      <c r="CS78">
        <f t="shared" si="86"/>
        <v>485.2</v>
      </c>
      <c r="CT78">
        <f t="shared" si="87"/>
        <v>580.70000000000005</v>
      </c>
      <c r="CU78">
        <f t="shared" si="88"/>
        <v>0</v>
      </c>
      <c r="CV78">
        <f t="shared" si="89"/>
        <v>75.025999999999982</v>
      </c>
      <c r="CW78">
        <f t="shared" si="90"/>
        <v>46.475000000000001</v>
      </c>
      <c r="CX78">
        <f t="shared" si="91"/>
        <v>0</v>
      </c>
      <c r="CY78">
        <f t="shared" si="92"/>
        <v>190.26</v>
      </c>
      <c r="CZ78">
        <f t="shared" si="93"/>
        <v>92.411999999999992</v>
      </c>
      <c r="DC78" t="s">
        <v>3</v>
      </c>
      <c r="DD78" t="s">
        <v>3</v>
      </c>
      <c r="DE78" t="s">
        <v>11</v>
      </c>
      <c r="DF78" t="s">
        <v>11</v>
      </c>
      <c r="DG78" t="s">
        <v>12</v>
      </c>
      <c r="DH78" t="s">
        <v>3</v>
      </c>
      <c r="DI78" t="s">
        <v>12</v>
      </c>
      <c r="DJ78" t="s">
        <v>11</v>
      </c>
      <c r="DK78" t="s">
        <v>3</v>
      </c>
      <c r="DL78" t="s">
        <v>3</v>
      </c>
      <c r="DM78" t="s">
        <v>3</v>
      </c>
      <c r="DN78">
        <v>0</v>
      </c>
      <c r="DO78">
        <v>0</v>
      </c>
      <c r="DP78">
        <v>1</v>
      </c>
      <c r="DQ78">
        <v>1</v>
      </c>
      <c r="DU78">
        <v>1013</v>
      </c>
      <c r="DV78" t="s">
        <v>139</v>
      </c>
      <c r="DW78" t="s">
        <v>141</v>
      </c>
      <c r="DX78">
        <v>1</v>
      </c>
      <c r="DZ78" t="s">
        <v>3</v>
      </c>
      <c r="EA78" t="s">
        <v>3</v>
      </c>
      <c r="EB78" t="s">
        <v>3</v>
      </c>
      <c r="EC78" t="s">
        <v>3</v>
      </c>
      <c r="EE78">
        <v>50663971</v>
      </c>
      <c r="EF78">
        <v>2</v>
      </c>
      <c r="EG78" t="s">
        <v>32</v>
      </c>
      <c r="EH78">
        <v>0</v>
      </c>
      <c r="EI78" t="s">
        <v>3</v>
      </c>
      <c r="EJ78">
        <v>1</v>
      </c>
      <c r="EK78">
        <v>33001</v>
      </c>
      <c r="EL78" t="s">
        <v>33</v>
      </c>
      <c r="EM78" t="s">
        <v>34</v>
      </c>
      <c r="EO78" t="s">
        <v>3</v>
      </c>
      <c r="EQ78">
        <v>0</v>
      </c>
      <c r="ER78">
        <v>10595.66</v>
      </c>
      <c r="ES78">
        <v>6959.32</v>
      </c>
      <c r="ET78">
        <v>3131.38</v>
      </c>
      <c r="EU78">
        <v>388.16</v>
      </c>
      <c r="EV78">
        <v>504.96</v>
      </c>
      <c r="EW78">
        <v>65.239999999999995</v>
      </c>
      <c r="EX78">
        <v>37.18</v>
      </c>
      <c r="EY78">
        <v>0</v>
      </c>
      <c r="FQ78">
        <v>0</v>
      </c>
      <c r="FR78">
        <f t="shared" si="94"/>
        <v>0</v>
      </c>
      <c r="FS78">
        <v>0</v>
      </c>
      <c r="FU78" t="s">
        <v>35</v>
      </c>
      <c r="FX78">
        <v>105</v>
      </c>
      <c r="FY78">
        <v>51</v>
      </c>
      <c r="GA78" t="s">
        <v>3</v>
      </c>
      <c r="GD78">
        <v>1</v>
      </c>
      <c r="GF78">
        <v>355704850</v>
      </c>
      <c r="GG78">
        <v>2</v>
      </c>
      <c r="GH78">
        <v>1</v>
      </c>
      <c r="GI78">
        <v>-2</v>
      </c>
      <c r="GJ78">
        <v>0</v>
      </c>
      <c r="GK78">
        <v>0</v>
      </c>
      <c r="GL78">
        <f t="shared" si="95"/>
        <v>0</v>
      </c>
      <c r="GM78">
        <f t="shared" si="96"/>
        <v>2229.89</v>
      </c>
      <c r="GN78">
        <f t="shared" si="97"/>
        <v>2229.89</v>
      </c>
      <c r="GO78">
        <f t="shared" si="98"/>
        <v>0</v>
      </c>
      <c r="GP78">
        <f t="shared" si="99"/>
        <v>0</v>
      </c>
      <c r="GR78">
        <v>0</v>
      </c>
      <c r="GS78">
        <v>3</v>
      </c>
      <c r="GT78">
        <v>0</v>
      </c>
      <c r="GU78" t="s">
        <v>3</v>
      </c>
      <c r="GV78">
        <f t="shared" si="100"/>
        <v>0</v>
      </c>
      <c r="GW78">
        <v>1</v>
      </c>
      <c r="GX78">
        <f t="shared" si="101"/>
        <v>0</v>
      </c>
      <c r="HA78">
        <v>0</v>
      </c>
      <c r="HB78">
        <v>0</v>
      </c>
      <c r="HC78">
        <f t="shared" si="102"/>
        <v>0</v>
      </c>
      <c r="HE78" t="s">
        <v>3</v>
      </c>
      <c r="HF78" t="s">
        <v>3</v>
      </c>
      <c r="IK78">
        <v>0</v>
      </c>
    </row>
    <row r="79" spans="1:245" x14ac:dyDescent="0.2">
      <c r="A79">
        <v>18</v>
      </c>
      <c r="B79">
        <v>1</v>
      </c>
      <c r="C79">
        <v>68</v>
      </c>
      <c r="E79" t="s">
        <v>142</v>
      </c>
      <c r="F79" t="s">
        <v>143</v>
      </c>
      <c r="G79" t="s">
        <v>144</v>
      </c>
      <c r="H79" t="s">
        <v>134</v>
      </c>
      <c r="I79">
        <f>I78*J79</f>
        <v>7</v>
      </c>
      <c r="J79">
        <v>41.17647058823529</v>
      </c>
      <c r="O79">
        <f t="shared" si="68"/>
        <v>249.27</v>
      </c>
      <c r="P79">
        <f t="shared" si="69"/>
        <v>249.27</v>
      </c>
      <c r="Q79">
        <f t="shared" si="70"/>
        <v>0</v>
      </c>
      <c r="R79">
        <f t="shared" si="71"/>
        <v>0</v>
      </c>
      <c r="S79">
        <f t="shared" si="72"/>
        <v>0</v>
      </c>
      <c r="T79">
        <f t="shared" si="73"/>
        <v>0</v>
      </c>
      <c r="U79">
        <f t="shared" si="74"/>
        <v>0</v>
      </c>
      <c r="V79">
        <f t="shared" si="75"/>
        <v>0</v>
      </c>
      <c r="W79">
        <f t="shared" si="76"/>
        <v>0</v>
      </c>
      <c r="X79">
        <f t="shared" si="77"/>
        <v>0</v>
      </c>
      <c r="Y79">
        <f t="shared" si="78"/>
        <v>0</v>
      </c>
      <c r="AA79">
        <v>50633680</v>
      </c>
      <c r="AB79">
        <f t="shared" si="79"/>
        <v>35.61</v>
      </c>
      <c r="AC79">
        <f t="shared" si="80"/>
        <v>35.61</v>
      </c>
      <c r="AD79">
        <f t="shared" ref="AD79:AD90" si="103">ROUND((((ET79)-(EU79))+AE79),2)</f>
        <v>0</v>
      </c>
      <c r="AE79">
        <f t="shared" ref="AE79:AE90" si="104">ROUND((EU79),2)</f>
        <v>0</v>
      </c>
      <c r="AF79">
        <f t="shared" ref="AF79:AF90" si="105">ROUND((EV79),2)</f>
        <v>0</v>
      </c>
      <c r="AG79">
        <f t="shared" si="81"/>
        <v>0</v>
      </c>
      <c r="AH79">
        <f t="shared" ref="AH79:AH90" si="106">(EW79)</f>
        <v>0</v>
      </c>
      <c r="AI79">
        <f t="shared" ref="AI79:AI90" si="107">(EX79)</f>
        <v>0</v>
      </c>
      <c r="AJ79">
        <f t="shared" si="82"/>
        <v>0</v>
      </c>
      <c r="AK79">
        <v>35.61</v>
      </c>
      <c r="AL79">
        <v>35.61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105</v>
      </c>
      <c r="AU79">
        <v>51</v>
      </c>
      <c r="AV79">
        <v>1</v>
      </c>
      <c r="AW79">
        <v>1</v>
      </c>
      <c r="AZ79">
        <v>1</v>
      </c>
      <c r="BA79">
        <v>1</v>
      </c>
      <c r="BB79">
        <v>1</v>
      </c>
      <c r="BC79">
        <v>1</v>
      </c>
      <c r="BD79" t="s">
        <v>3</v>
      </c>
      <c r="BE79" t="s">
        <v>3</v>
      </c>
      <c r="BF79" t="s">
        <v>3</v>
      </c>
      <c r="BG79" t="s">
        <v>3</v>
      </c>
      <c r="BH79">
        <v>3</v>
      </c>
      <c r="BI79">
        <v>1</v>
      </c>
      <c r="BJ79" t="s">
        <v>145</v>
      </c>
      <c r="BM79">
        <v>33001</v>
      </c>
      <c r="BN79">
        <v>0</v>
      </c>
      <c r="BO79" t="s">
        <v>3</v>
      </c>
      <c r="BP79">
        <v>0</v>
      </c>
      <c r="BQ79">
        <v>2</v>
      </c>
      <c r="BR79">
        <v>0</v>
      </c>
      <c r="BS79">
        <v>1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3</v>
      </c>
      <c r="BZ79">
        <v>105</v>
      </c>
      <c r="CA79">
        <v>60</v>
      </c>
      <c r="CE79">
        <v>0</v>
      </c>
      <c r="CF79">
        <v>0</v>
      </c>
      <c r="CG79">
        <v>0</v>
      </c>
      <c r="CM79">
        <v>0</v>
      </c>
      <c r="CN79" t="s">
        <v>3</v>
      </c>
      <c r="CO79">
        <v>0</v>
      </c>
      <c r="CP79">
        <f t="shared" si="83"/>
        <v>249.27</v>
      </c>
      <c r="CQ79">
        <f t="shared" si="84"/>
        <v>35.61</v>
      </c>
      <c r="CR79">
        <f t="shared" si="85"/>
        <v>0</v>
      </c>
      <c r="CS79">
        <f t="shared" si="86"/>
        <v>0</v>
      </c>
      <c r="CT79">
        <f t="shared" si="87"/>
        <v>0</v>
      </c>
      <c r="CU79">
        <f t="shared" si="88"/>
        <v>0</v>
      </c>
      <c r="CV79">
        <f t="shared" si="89"/>
        <v>0</v>
      </c>
      <c r="CW79">
        <f t="shared" si="90"/>
        <v>0</v>
      </c>
      <c r="CX79">
        <f t="shared" si="91"/>
        <v>0</v>
      </c>
      <c r="CY79">
        <f t="shared" si="92"/>
        <v>0</v>
      </c>
      <c r="CZ79">
        <f t="shared" si="93"/>
        <v>0</v>
      </c>
      <c r="DC79" t="s">
        <v>3</v>
      </c>
      <c r="DD79" t="s">
        <v>3</v>
      </c>
      <c r="DE79" t="s">
        <v>3</v>
      </c>
      <c r="DF79" t="s">
        <v>3</v>
      </c>
      <c r="DG79" t="s">
        <v>3</v>
      </c>
      <c r="DH79" t="s">
        <v>3</v>
      </c>
      <c r="DI79" t="s">
        <v>3</v>
      </c>
      <c r="DJ79" t="s">
        <v>3</v>
      </c>
      <c r="DK79" t="s">
        <v>3</v>
      </c>
      <c r="DL79" t="s">
        <v>3</v>
      </c>
      <c r="DM79" t="s">
        <v>3</v>
      </c>
      <c r="DN79">
        <v>0</v>
      </c>
      <c r="DO79">
        <v>0</v>
      </c>
      <c r="DP79">
        <v>1</v>
      </c>
      <c r="DQ79">
        <v>1</v>
      </c>
      <c r="DU79">
        <v>1010</v>
      </c>
      <c r="DV79" t="s">
        <v>134</v>
      </c>
      <c r="DW79" t="s">
        <v>134</v>
      </c>
      <c r="DX79">
        <v>1</v>
      </c>
      <c r="DZ79" t="s">
        <v>3</v>
      </c>
      <c r="EA79" t="s">
        <v>3</v>
      </c>
      <c r="EB79" t="s">
        <v>3</v>
      </c>
      <c r="EC79" t="s">
        <v>3</v>
      </c>
      <c r="EE79">
        <v>50663971</v>
      </c>
      <c r="EF79">
        <v>2</v>
      </c>
      <c r="EG79" t="s">
        <v>32</v>
      </c>
      <c r="EH79">
        <v>0</v>
      </c>
      <c r="EI79" t="s">
        <v>3</v>
      </c>
      <c r="EJ79">
        <v>1</v>
      </c>
      <c r="EK79">
        <v>33001</v>
      </c>
      <c r="EL79" t="s">
        <v>33</v>
      </c>
      <c r="EM79" t="s">
        <v>34</v>
      </c>
      <c r="EO79" t="s">
        <v>3</v>
      </c>
      <c r="EQ79">
        <v>0</v>
      </c>
      <c r="ER79">
        <v>35.61</v>
      </c>
      <c r="ES79">
        <v>35.61</v>
      </c>
      <c r="ET79">
        <v>0</v>
      </c>
      <c r="EU79">
        <v>0</v>
      </c>
      <c r="EV79">
        <v>0</v>
      </c>
      <c r="EW79">
        <v>0</v>
      </c>
      <c r="EX79">
        <v>0</v>
      </c>
      <c r="EZ79">
        <v>5</v>
      </c>
      <c r="FC79">
        <v>1</v>
      </c>
      <c r="FD79">
        <v>18</v>
      </c>
      <c r="FF79">
        <v>343.97</v>
      </c>
      <c r="FQ79">
        <v>0</v>
      </c>
      <c r="FR79">
        <f t="shared" si="94"/>
        <v>0</v>
      </c>
      <c r="FS79">
        <v>0</v>
      </c>
      <c r="FU79" t="s">
        <v>35</v>
      </c>
      <c r="FX79">
        <v>105</v>
      </c>
      <c r="FY79">
        <v>51</v>
      </c>
      <c r="GA79" t="s">
        <v>146</v>
      </c>
      <c r="GD79">
        <v>1</v>
      </c>
      <c r="GF79">
        <v>85627560</v>
      </c>
      <c r="GG79">
        <v>2</v>
      </c>
      <c r="GH79">
        <v>3</v>
      </c>
      <c r="GI79">
        <v>3</v>
      </c>
      <c r="GJ79">
        <v>0</v>
      </c>
      <c r="GK79">
        <v>0</v>
      </c>
      <c r="GL79">
        <f t="shared" si="95"/>
        <v>0</v>
      </c>
      <c r="GM79">
        <f t="shared" si="96"/>
        <v>249.27</v>
      </c>
      <c r="GN79">
        <f t="shared" si="97"/>
        <v>249.27</v>
      </c>
      <c r="GO79">
        <f t="shared" si="98"/>
        <v>0</v>
      </c>
      <c r="GP79">
        <f t="shared" si="99"/>
        <v>0</v>
      </c>
      <c r="GR79">
        <v>1</v>
      </c>
      <c r="GS79">
        <v>1</v>
      </c>
      <c r="GT79">
        <v>0</v>
      </c>
      <c r="GU79" t="s">
        <v>3</v>
      </c>
      <c r="GV79">
        <f t="shared" si="100"/>
        <v>0</v>
      </c>
      <c r="GW79">
        <v>1</v>
      </c>
      <c r="GX79">
        <f t="shared" si="101"/>
        <v>0</v>
      </c>
      <c r="HA79">
        <v>0</v>
      </c>
      <c r="HB79">
        <v>0</v>
      </c>
      <c r="HC79">
        <f t="shared" si="102"/>
        <v>0</v>
      </c>
      <c r="HE79" t="s">
        <v>27</v>
      </c>
      <c r="HF79" t="s">
        <v>147</v>
      </c>
      <c r="IK79">
        <v>0</v>
      </c>
    </row>
    <row r="80" spans="1:245" x14ac:dyDescent="0.2">
      <c r="A80">
        <v>18</v>
      </c>
      <c r="B80">
        <v>1</v>
      </c>
      <c r="C80">
        <v>69</v>
      </c>
      <c r="E80" t="s">
        <v>148</v>
      </c>
      <c r="F80" t="s">
        <v>149</v>
      </c>
      <c r="G80" t="s">
        <v>150</v>
      </c>
      <c r="H80" t="s">
        <v>134</v>
      </c>
      <c r="I80">
        <f>I78*J80</f>
        <v>7</v>
      </c>
      <c r="J80">
        <v>41.17647058823529</v>
      </c>
      <c r="O80">
        <f t="shared" si="68"/>
        <v>83.44</v>
      </c>
      <c r="P80">
        <f t="shared" si="69"/>
        <v>83.44</v>
      </c>
      <c r="Q80">
        <f t="shared" si="70"/>
        <v>0</v>
      </c>
      <c r="R80">
        <f t="shared" si="71"/>
        <v>0</v>
      </c>
      <c r="S80">
        <f t="shared" si="72"/>
        <v>0</v>
      </c>
      <c r="T80">
        <f t="shared" si="73"/>
        <v>0</v>
      </c>
      <c r="U80">
        <f t="shared" si="74"/>
        <v>0</v>
      </c>
      <c r="V80">
        <f t="shared" si="75"/>
        <v>0</v>
      </c>
      <c r="W80">
        <f t="shared" si="76"/>
        <v>0</v>
      </c>
      <c r="X80">
        <f t="shared" si="77"/>
        <v>0</v>
      </c>
      <c r="Y80">
        <f t="shared" si="78"/>
        <v>0</v>
      </c>
      <c r="AA80">
        <v>50633680</v>
      </c>
      <c r="AB80">
        <f t="shared" si="79"/>
        <v>11.92</v>
      </c>
      <c r="AC80">
        <f t="shared" si="80"/>
        <v>11.92</v>
      </c>
      <c r="AD80">
        <f t="shared" si="103"/>
        <v>0</v>
      </c>
      <c r="AE80">
        <f t="shared" si="104"/>
        <v>0</v>
      </c>
      <c r="AF80">
        <f t="shared" si="105"/>
        <v>0</v>
      </c>
      <c r="AG80">
        <f t="shared" si="81"/>
        <v>0</v>
      </c>
      <c r="AH80">
        <f t="shared" si="106"/>
        <v>0</v>
      </c>
      <c r="AI80">
        <f t="shared" si="107"/>
        <v>0</v>
      </c>
      <c r="AJ80">
        <f t="shared" si="82"/>
        <v>0</v>
      </c>
      <c r="AK80">
        <v>11.92</v>
      </c>
      <c r="AL80">
        <v>11.92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105</v>
      </c>
      <c r="AU80">
        <v>51</v>
      </c>
      <c r="AV80">
        <v>1</v>
      </c>
      <c r="AW80">
        <v>1</v>
      </c>
      <c r="AZ80">
        <v>1</v>
      </c>
      <c r="BA80">
        <v>1</v>
      </c>
      <c r="BB80">
        <v>1</v>
      </c>
      <c r="BC80">
        <v>1</v>
      </c>
      <c r="BD80" t="s">
        <v>3</v>
      </c>
      <c r="BE80" t="s">
        <v>3</v>
      </c>
      <c r="BF80" t="s">
        <v>3</v>
      </c>
      <c r="BG80" t="s">
        <v>3</v>
      </c>
      <c r="BH80">
        <v>3</v>
      </c>
      <c r="BI80">
        <v>1</v>
      </c>
      <c r="BJ80" t="s">
        <v>145</v>
      </c>
      <c r="BM80">
        <v>33001</v>
      </c>
      <c r="BN80">
        <v>0</v>
      </c>
      <c r="BO80" t="s">
        <v>3</v>
      </c>
      <c r="BP80">
        <v>0</v>
      </c>
      <c r="BQ80">
        <v>2</v>
      </c>
      <c r="BR80">
        <v>0</v>
      </c>
      <c r="BS80">
        <v>1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3</v>
      </c>
      <c r="BZ80">
        <v>105</v>
      </c>
      <c r="CA80">
        <v>60</v>
      </c>
      <c r="CE80">
        <v>0</v>
      </c>
      <c r="CF80">
        <v>0</v>
      </c>
      <c r="CG80">
        <v>0</v>
      </c>
      <c r="CM80">
        <v>0</v>
      </c>
      <c r="CN80" t="s">
        <v>3</v>
      </c>
      <c r="CO80">
        <v>0</v>
      </c>
      <c r="CP80">
        <f t="shared" si="83"/>
        <v>83.44</v>
      </c>
      <c r="CQ80">
        <f t="shared" si="84"/>
        <v>11.92</v>
      </c>
      <c r="CR80">
        <f t="shared" si="85"/>
        <v>0</v>
      </c>
      <c r="CS80">
        <f t="shared" si="86"/>
        <v>0</v>
      </c>
      <c r="CT80">
        <f t="shared" si="87"/>
        <v>0</v>
      </c>
      <c r="CU80">
        <f t="shared" si="88"/>
        <v>0</v>
      </c>
      <c r="CV80">
        <f t="shared" si="89"/>
        <v>0</v>
      </c>
      <c r="CW80">
        <f t="shared" si="90"/>
        <v>0</v>
      </c>
      <c r="CX80">
        <f t="shared" si="91"/>
        <v>0</v>
      </c>
      <c r="CY80">
        <f t="shared" si="92"/>
        <v>0</v>
      </c>
      <c r="CZ80">
        <f t="shared" si="93"/>
        <v>0</v>
      </c>
      <c r="DC80" t="s">
        <v>3</v>
      </c>
      <c r="DD80" t="s">
        <v>3</v>
      </c>
      <c r="DE80" t="s">
        <v>3</v>
      </c>
      <c r="DF80" t="s">
        <v>3</v>
      </c>
      <c r="DG80" t="s">
        <v>3</v>
      </c>
      <c r="DH80" t="s">
        <v>3</v>
      </c>
      <c r="DI80" t="s">
        <v>3</v>
      </c>
      <c r="DJ80" t="s">
        <v>3</v>
      </c>
      <c r="DK80" t="s">
        <v>3</v>
      </c>
      <c r="DL80" t="s">
        <v>3</v>
      </c>
      <c r="DM80" t="s">
        <v>3</v>
      </c>
      <c r="DN80">
        <v>0</v>
      </c>
      <c r="DO80">
        <v>0</v>
      </c>
      <c r="DP80">
        <v>1</v>
      </c>
      <c r="DQ80">
        <v>1</v>
      </c>
      <c r="DU80">
        <v>1010</v>
      </c>
      <c r="DV80" t="s">
        <v>134</v>
      </c>
      <c r="DW80" t="s">
        <v>134</v>
      </c>
      <c r="DX80">
        <v>1</v>
      </c>
      <c r="DZ80" t="s">
        <v>3</v>
      </c>
      <c r="EA80" t="s">
        <v>3</v>
      </c>
      <c r="EB80" t="s">
        <v>3</v>
      </c>
      <c r="EC80" t="s">
        <v>3</v>
      </c>
      <c r="EE80">
        <v>50663971</v>
      </c>
      <c r="EF80">
        <v>2</v>
      </c>
      <c r="EG80" t="s">
        <v>32</v>
      </c>
      <c r="EH80">
        <v>0</v>
      </c>
      <c r="EI80" t="s">
        <v>3</v>
      </c>
      <c r="EJ80">
        <v>1</v>
      </c>
      <c r="EK80">
        <v>33001</v>
      </c>
      <c r="EL80" t="s">
        <v>33</v>
      </c>
      <c r="EM80" t="s">
        <v>34</v>
      </c>
      <c r="EO80" t="s">
        <v>3</v>
      </c>
      <c r="EQ80">
        <v>0</v>
      </c>
      <c r="ER80">
        <v>11.92</v>
      </c>
      <c r="ES80">
        <v>11.92</v>
      </c>
      <c r="ET80">
        <v>0</v>
      </c>
      <c r="EU80">
        <v>0</v>
      </c>
      <c r="EV80">
        <v>0</v>
      </c>
      <c r="EW80">
        <v>0</v>
      </c>
      <c r="EX80">
        <v>0</v>
      </c>
      <c r="EZ80">
        <v>5</v>
      </c>
      <c r="FC80">
        <v>1</v>
      </c>
      <c r="FD80">
        <v>18</v>
      </c>
      <c r="FF80">
        <v>115.13</v>
      </c>
      <c r="FQ80">
        <v>0</v>
      </c>
      <c r="FR80">
        <f t="shared" si="94"/>
        <v>0</v>
      </c>
      <c r="FS80">
        <v>0</v>
      </c>
      <c r="FU80" t="s">
        <v>35</v>
      </c>
      <c r="FX80">
        <v>105</v>
      </c>
      <c r="FY80">
        <v>51</v>
      </c>
      <c r="GA80" t="s">
        <v>151</v>
      </c>
      <c r="GD80">
        <v>1</v>
      </c>
      <c r="GF80">
        <v>-1506632408</v>
      </c>
      <c r="GG80">
        <v>2</v>
      </c>
      <c r="GH80">
        <v>3</v>
      </c>
      <c r="GI80">
        <v>3</v>
      </c>
      <c r="GJ80">
        <v>0</v>
      </c>
      <c r="GK80">
        <v>0</v>
      </c>
      <c r="GL80">
        <f t="shared" si="95"/>
        <v>0</v>
      </c>
      <c r="GM80">
        <f t="shared" si="96"/>
        <v>83.44</v>
      </c>
      <c r="GN80">
        <f t="shared" si="97"/>
        <v>83.44</v>
      </c>
      <c r="GO80">
        <f t="shared" si="98"/>
        <v>0</v>
      </c>
      <c r="GP80">
        <f t="shared" si="99"/>
        <v>0</v>
      </c>
      <c r="GR80">
        <v>1</v>
      </c>
      <c r="GS80">
        <v>1</v>
      </c>
      <c r="GT80">
        <v>0</v>
      </c>
      <c r="GU80" t="s">
        <v>3</v>
      </c>
      <c r="GV80">
        <f t="shared" si="100"/>
        <v>0</v>
      </c>
      <c r="GW80">
        <v>1</v>
      </c>
      <c r="GX80">
        <f t="shared" si="101"/>
        <v>0</v>
      </c>
      <c r="HA80">
        <v>0</v>
      </c>
      <c r="HB80">
        <v>0</v>
      </c>
      <c r="HC80">
        <f t="shared" si="102"/>
        <v>0</v>
      </c>
      <c r="HE80" t="s">
        <v>27</v>
      </c>
      <c r="HF80" t="s">
        <v>147</v>
      </c>
      <c r="IK80">
        <v>0</v>
      </c>
    </row>
    <row r="81" spans="1:245" x14ac:dyDescent="0.2">
      <c r="A81">
        <v>18</v>
      </c>
      <c r="B81">
        <v>1</v>
      </c>
      <c r="C81">
        <v>70</v>
      </c>
      <c r="E81" t="s">
        <v>152</v>
      </c>
      <c r="F81" t="s">
        <v>153</v>
      </c>
      <c r="G81" t="s">
        <v>154</v>
      </c>
      <c r="H81" t="s">
        <v>134</v>
      </c>
      <c r="I81">
        <f>I78*J81</f>
        <v>6</v>
      </c>
      <c r="J81">
        <v>35.294117647058819</v>
      </c>
      <c r="O81">
        <f t="shared" si="68"/>
        <v>148.19999999999999</v>
      </c>
      <c r="P81">
        <f t="shared" si="69"/>
        <v>148.19999999999999</v>
      </c>
      <c r="Q81">
        <f t="shared" si="70"/>
        <v>0</v>
      </c>
      <c r="R81">
        <f t="shared" si="71"/>
        <v>0</v>
      </c>
      <c r="S81">
        <f t="shared" si="72"/>
        <v>0</v>
      </c>
      <c r="T81">
        <f t="shared" si="73"/>
        <v>0</v>
      </c>
      <c r="U81">
        <f t="shared" si="74"/>
        <v>0</v>
      </c>
      <c r="V81">
        <f t="shared" si="75"/>
        <v>0</v>
      </c>
      <c r="W81">
        <f t="shared" si="76"/>
        <v>0</v>
      </c>
      <c r="X81">
        <f t="shared" si="77"/>
        <v>0</v>
      </c>
      <c r="Y81">
        <f t="shared" si="78"/>
        <v>0</v>
      </c>
      <c r="AA81">
        <v>50633680</v>
      </c>
      <c r="AB81">
        <f t="shared" si="79"/>
        <v>24.7</v>
      </c>
      <c r="AC81">
        <f t="shared" si="80"/>
        <v>24.7</v>
      </c>
      <c r="AD81">
        <f t="shared" si="103"/>
        <v>0</v>
      </c>
      <c r="AE81">
        <f t="shared" si="104"/>
        <v>0</v>
      </c>
      <c r="AF81">
        <f t="shared" si="105"/>
        <v>0</v>
      </c>
      <c r="AG81">
        <f t="shared" si="81"/>
        <v>0</v>
      </c>
      <c r="AH81">
        <f t="shared" si="106"/>
        <v>0</v>
      </c>
      <c r="AI81">
        <f t="shared" si="107"/>
        <v>0</v>
      </c>
      <c r="AJ81">
        <f t="shared" si="82"/>
        <v>0</v>
      </c>
      <c r="AK81">
        <v>24.7</v>
      </c>
      <c r="AL81">
        <v>24.7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105</v>
      </c>
      <c r="AU81">
        <v>51</v>
      </c>
      <c r="AV81">
        <v>1</v>
      </c>
      <c r="AW81">
        <v>1</v>
      </c>
      <c r="AZ81">
        <v>1</v>
      </c>
      <c r="BA81">
        <v>1</v>
      </c>
      <c r="BB81">
        <v>1</v>
      </c>
      <c r="BC81">
        <v>1</v>
      </c>
      <c r="BD81" t="s">
        <v>3</v>
      </c>
      <c r="BE81" t="s">
        <v>3</v>
      </c>
      <c r="BF81" t="s">
        <v>3</v>
      </c>
      <c r="BG81" t="s">
        <v>3</v>
      </c>
      <c r="BH81">
        <v>3</v>
      </c>
      <c r="BI81">
        <v>1</v>
      </c>
      <c r="BJ81" t="s">
        <v>145</v>
      </c>
      <c r="BM81">
        <v>33001</v>
      </c>
      <c r="BN81">
        <v>0</v>
      </c>
      <c r="BO81" t="s">
        <v>3</v>
      </c>
      <c r="BP81">
        <v>0</v>
      </c>
      <c r="BQ81">
        <v>2</v>
      </c>
      <c r="BR81">
        <v>0</v>
      </c>
      <c r="BS81">
        <v>1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3</v>
      </c>
      <c r="BZ81">
        <v>105</v>
      </c>
      <c r="CA81">
        <v>60</v>
      </c>
      <c r="CE81">
        <v>0</v>
      </c>
      <c r="CF81">
        <v>0</v>
      </c>
      <c r="CG81">
        <v>0</v>
      </c>
      <c r="CM81">
        <v>0</v>
      </c>
      <c r="CN81" t="s">
        <v>3</v>
      </c>
      <c r="CO81">
        <v>0</v>
      </c>
      <c r="CP81">
        <f t="shared" si="83"/>
        <v>148.19999999999999</v>
      </c>
      <c r="CQ81">
        <f t="shared" si="84"/>
        <v>24.7</v>
      </c>
      <c r="CR81">
        <f t="shared" si="85"/>
        <v>0</v>
      </c>
      <c r="CS81">
        <f t="shared" si="86"/>
        <v>0</v>
      </c>
      <c r="CT81">
        <f t="shared" si="87"/>
        <v>0</v>
      </c>
      <c r="CU81">
        <f t="shared" si="88"/>
        <v>0</v>
      </c>
      <c r="CV81">
        <f t="shared" si="89"/>
        <v>0</v>
      </c>
      <c r="CW81">
        <f t="shared" si="90"/>
        <v>0</v>
      </c>
      <c r="CX81">
        <f t="shared" si="91"/>
        <v>0</v>
      </c>
      <c r="CY81">
        <f t="shared" si="92"/>
        <v>0</v>
      </c>
      <c r="CZ81">
        <f t="shared" si="93"/>
        <v>0</v>
      </c>
      <c r="DC81" t="s">
        <v>3</v>
      </c>
      <c r="DD81" t="s">
        <v>3</v>
      </c>
      <c r="DE81" t="s">
        <v>3</v>
      </c>
      <c r="DF81" t="s">
        <v>3</v>
      </c>
      <c r="DG81" t="s">
        <v>3</v>
      </c>
      <c r="DH81" t="s">
        <v>3</v>
      </c>
      <c r="DI81" t="s">
        <v>3</v>
      </c>
      <c r="DJ81" t="s">
        <v>3</v>
      </c>
      <c r="DK81" t="s">
        <v>3</v>
      </c>
      <c r="DL81" t="s">
        <v>3</v>
      </c>
      <c r="DM81" t="s">
        <v>3</v>
      </c>
      <c r="DN81">
        <v>0</v>
      </c>
      <c r="DO81">
        <v>0</v>
      </c>
      <c r="DP81">
        <v>1</v>
      </c>
      <c r="DQ81">
        <v>1</v>
      </c>
      <c r="DU81">
        <v>1010</v>
      </c>
      <c r="DV81" t="s">
        <v>134</v>
      </c>
      <c r="DW81" t="s">
        <v>134</v>
      </c>
      <c r="DX81">
        <v>1</v>
      </c>
      <c r="DZ81" t="s">
        <v>3</v>
      </c>
      <c r="EA81" t="s">
        <v>3</v>
      </c>
      <c r="EB81" t="s">
        <v>3</v>
      </c>
      <c r="EC81" t="s">
        <v>3</v>
      </c>
      <c r="EE81">
        <v>50663971</v>
      </c>
      <c r="EF81">
        <v>2</v>
      </c>
      <c r="EG81" t="s">
        <v>32</v>
      </c>
      <c r="EH81">
        <v>0</v>
      </c>
      <c r="EI81" t="s">
        <v>3</v>
      </c>
      <c r="EJ81">
        <v>1</v>
      </c>
      <c r="EK81">
        <v>33001</v>
      </c>
      <c r="EL81" t="s">
        <v>33</v>
      </c>
      <c r="EM81" t="s">
        <v>34</v>
      </c>
      <c r="EO81" t="s">
        <v>3</v>
      </c>
      <c r="EQ81">
        <v>0</v>
      </c>
      <c r="ER81">
        <v>24.7</v>
      </c>
      <c r="ES81">
        <v>24.7</v>
      </c>
      <c r="ET81">
        <v>0</v>
      </c>
      <c r="EU81">
        <v>0</v>
      </c>
      <c r="EV81">
        <v>0</v>
      </c>
      <c r="EW81">
        <v>0</v>
      </c>
      <c r="EX81">
        <v>0</v>
      </c>
      <c r="EZ81">
        <v>5</v>
      </c>
      <c r="FC81">
        <v>1</v>
      </c>
      <c r="FD81">
        <v>18</v>
      </c>
      <c r="FF81">
        <v>238.6</v>
      </c>
      <c r="FQ81">
        <v>0</v>
      </c>
      <c r="FR81">
        <f t="shared" si="94"/>
        <v>0</v>
      </c>
      <c r="FS81">
        <v>0</v>
      </c>
      <c r="FU81" t="s">
        <v>35</v>
      </c>
      <c r="FX81">
        <v>105</v>
      </c>
      <c r="FY81">
        <v>51</v>
      </c>
      <c r="GA81" t="s">
        <v>155</v>
      </c>
      <c r="GD81">
        <v>1</v>
      </c>
      <c r="GF81">
        <v>-1765541741</v>
      </c>
      <c r="GG81">
        <v>2</v>
      </c>
      <c r="GH81">
        <v>3</v>
      </c>
      <c r="GI81">
        <v>3</v>
      </c>
      <c r="GJ81">
        <v>0</v>
      </c>
      <c r="GK81">
        <v>0</v>
      </c>
      <c r="GL81">
        <f t="shared" si="95"/>
        <v>0</v>
      </c>
      <c r="GM81">
        <f t="shared" si="96"/>
        <v>148.19999999999999</v>
      </c>
      <c r="GN81">
        <f t="shared" si="97"/>
        <v>148.19999999999999</v>
      </c>
      <c r="GO81">
        <f t="shared" si="98"/>
        <v>0</v>
      </c>
      <c r="GP81">
        <f t="shared" si="99"/>
        <v>0</v>
      </c>
      <c r="GR81">
        <v>1</v>
      </c>
      <c r="GS81">
        <v>1</v>
      </c>
      <c r="GT81">
        <v>0</v>
      </c>
      <c r="GU81" t="s">
        <v>3</v>
      </c>
      <c r="GV81">
        <f t="shared" si="100"/>
        <v>0</v>
      </c>
      <c r="GW81">
        <v>1</v>
      </c>
      <c r="GX81">
        <f t="shared" si="101"/>
        <v>0</v>
      </c>
      <c r="HA81">
        <v>0</v>
      </c>
      <c r="HB81">
        <v>0</v>
      </c>
      <c r="HC81">
        <f t="shared" si="102"/>
        <v>0</v>
      </c>
      <c r="HE81" t="s">
        <v>27</v>
      </c>
      <c r="HF81" t="s">
        <v>147</v>
      </c>
      <c r="IK81">
        <v>0</v>
      </c>
    </row>
    <row r="82" spans="1:245" x14ac:dyDescent="0.2">
      <c r="A82">
        <v>18</v>
      </c>
      <c r="B82">
        <v>1</v>
      </c>
      <c r="C82">
        <v>71</v>
      </c>
      <c r="E82" t="s">
        <v>156</v>
      </c>
      <c r="F82" t="s">
        <v>157</v>
      </c>
      <c r="G82" t="s">
        <v>158</v>
      </c>
      <c r="H82" t="s">
        <v>134</v>
      </c>
      <c r="I82">
        <f>I78*J82</f>
        <v>42</v>
      </c>
      <c r="J82">
        <v>247.05882352941174</v>
      </c>
      <c r="O82">
        <f t="shared" si="68"/>
        <v>914.34</v>
      </c>
      <c r="P82">
        <f t="shared" si="69"/>
        <v>914.34</v>
      </c>
      <c r="Q82">
        <f t="shared" si="70"/>
        <v>0</v>
      </c>
      <c r="R82">
        <f t="shared" si="71"/>
        <v>0</v>
      </c>
      <c r="S82">
        <f t="shared" si="72"/>
        <v>0</v>
      </c>
      <c r="T82">
        <f t="shared" si="73"/>
        <v>0</v>
      </c>
      <c r="U82">
        <f t="shared" si="74"/>
        <v>0</v>
      </c>
      <c r="V82">
        <f t="shared" si="75"/>
        <v>0</v>
      </c>
      <c r="W82">
        <f t="shared" si="76"/>
        <v>0</v>
      </c>
      <c r="X82">
        <f t="shared" si="77"/>
        <v>0</v>
      </c>
      <c r="Y82">
        <f t="shared" si="78"/>
        <v>0</v>
      </c>
      <c r="AA82">
        <v>50633680</v>
      </c>
      <c r="AB82">
        <f t="shared" si="79"/>
        <v>21.77</v>
      </c>
      <c r="AC82">
        <f t="shared" si="80"/>
        <v>21.77</v>
      </c>
      <c r="AD82">
        <f t="shared" si="103"/>
        <v>0</v>
      </c>
      <c r="AE82">
        <f t="shared" si="104"/>
        <v>0</v>
      </c>
      <c r="AF82">
        <f t="shared" si="105"/>
        <v>0</v>
      </c>
      <c r="AG82">
        <f t="shared" si="81"/>
        <v>0</v>
      </c>
      <c r="AH82">
        <f t="shared" si="106"/>
        <v>0</v>
      </c>
      <c r="AI82">
        <f t="shared" si="107"/>
        <v>0</v>
      </c>
      <c r="AJ82">
        <f t="shared" si="82"/>
        <v>0</v>
      </c>
      <c r="AK82">
        <v>21.77</v>
      </c>
      <c r="AL82">
        <v>21.77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105</v>
      </c>
      <c r="AU82">
        <v>51</v>
      </c>
      <c r="AV82">
        <v>1</v>
      </c>
      <c r="AW82">
        <v>1</v>
      </c>
      <c r="AZ82">
        <v>1</v>
      </c>
      <c r="BA82">
        <v>1</v>
      </c>
      <c r="BB82">
        <v>1</v>
      </c>
      <c r="BC82">
        <v>1</v>
      </c>
      <c r="BD82" t="s">
        <v>3</v>
      </c>
      <c r="BE82" t="s">
        <v>3</v>
      </c>
      <c r="BF82" t="s">
        <v>3</v>
      </c>
      <c r="BG82" t="s">
        <v>3</v>
      </c>
      <c r="BH82">
        <v>3</v>
      </c>
      <c r="BI82">
        <v>1</v>
      </c>
      <c r="BJ82" t="s">
        <v>145</v>
      </c>
      <c r="BM82">
        <v>33001</v>
      </c>
      <c r="BN82">
        <v>0</v>
      </c>
      <c r="BO82" t="s">
        <v>3</v>
      </c>
      <c r="BP82">
        <v>0</v>
      </c>
      <c r="BQ82">
        <v>2</v>
      </c>
      <c r="BR82">
        <v>0</v>
      </c>
      <c r="BS82">
        <v>1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3</v>
      </c>
      <c r="BZ82">
        <v>105</v>
      </c>
      <c r="CA82">
        <v>60</v>
      </c>
      <c r="CE82">
        <v>0</v>
      </c>
      <c r="CF82">
        <v>0</v>
      </c>
      <c r="CG82">
        <v>0</v>
      </c>
      <c r="CM82">
        <v>0</v>
      </c>
      <c r="CN82" t="s">
        <v>3</v>
      </c>
      <c r="CO82">
        <v>0</v>
      </c>
      <c r="CP82">
        <f t="shared" si="83"/>
        <v>914.34</v>
      </c>
      <c r="CQ82">
        <f t="shared" si="84"/>
        <v>21.77</v>
      </c>
      <c r="CR82">
        <f t="shared" si="85"/>
        <v>0</v>
      </c>
      <c r="CS82">
        <f t="shared" si="86"/>
        <v>0</v>
      </c>
      <c r="CT82">
        <f t="shared" si="87"/>
        <v>0</v>
      </c>
      <c r="CU82">
        <f t="shared" si="88"/>
        <v>0</v>
      </c>
      <c r="CV82">
        <f t="shared" si="89"/>
        <v>0</v>
      </c>
      <c r="CW82">
        <f t="shared" si="90"/>
        <v>0</v>
      </c>
      <c r="CX82">
        <f t="shared" si="91"/>
        <v>0</v>
      </c>
      <c r="CY82">
        <f t="shared" si="92"/>
        <v>0</v>
      </c>
      <c r="CZ82">
        <f t="shared" si="93"/>
        <v>0</v>
      </c>
      <c r="DC82" t="s">
        <v>3</v>
      </c>
      <c r="DD82" t="s">
        <v>3</v>
      </c>
      <c r="DE82" t="s">
        <v>3</v>
      </c>
      <c r="DF82" t="s">
        <v>3</v>
      </c>
      <c r="DG82" t="s">
        <v>3</v>
      </c>
      <c r="DH82" t="s">
        <v>3</v>
      </c>
      <c r="DI82" t="s">
        <v>3</v>
      </c>
      <c r="DJ82" t="s">
        <v>3</v>
      </c>
      <c r="DK82" t="s">
        <v>3</v>
      </c>
      <c r="DL82" t="s">
        <v>3</v>
      </c>
      <c r="DM82" t="s">
        <v>3</v>
      </c>
      <c r="DN82">
        <v>0</v>
      </c>
      <c r="DO82">
        <v>0</v>
      </c>
      <c r="DP82">
        <v>1</v>
      </c>
      <c r="DQ82">
        <v>1</v>
      </c>
      <c r="DU82">
        <v>1010</v>
      </c>
      <c r="DV82" t="s">
        <v>134</v>
      </c>
      <c r="DW82" t="s">
        <v>134</v>
      </c>
      <c r="DX82">
        <v>1</v>
      </c>
      <c r="DZ82" t="s">
        <v>3</v>
      </c>
      <c r="EA82" t="s">
        <v>3</v>
      </c>
      <c r="EB82" t="s">
        <v>3</v>
      </c>
      <c r="EC82" t="s">
        <v>3</v>
      </c>
      <c r="EE82">
        <v>50663971</v>
      </c>
      <c r="EF82">
        <v>2</v>
      </c>
      <c r="EG82" t="s">
        <v>32</v>
      </c>
      <c r="EH82">
        <v>0</v>
      </c>
      <c r="EI82" t="s">
        <v>3</v>
      </c>
      <c r="EJ82">
        <v>1</v>
      </c>
      <c r="EK82">
        <v>33001</v>
      </c>
      <c r="EL82" t="s">
        <v>33</v>
      </c>
      <c r="EM82" t="s">
        <v>34</v>
      </c>
      <c r="EO82" t="s">
        <v>3</v>
      </c>
      <c r="EQ82">
        <v>0</v>
      </c>
      <c r="ER82">
        <v>21.77</v>
      </c>
      <c r="ES82">
        <v>21.77</v>
      </c>
      <c r="ET82">
        <v>0</v>
      </c>
      <c r="EU82">
        <v>0</v>
      </c>
      <c r="EV82">
        <v>0</v>
      </c>
      <c r="EW82">
        <v>0</v>
      </c>
      <c r="EX82">
        <v>0</v>
      </c>
      <c r="EZ82">
        <v>5</v>
      </c>
      <c r="FC82">
        <v>1</v>
      </c>
      <c r="FD82">
        <v>18</v>
      </c>
      <c r="FF82">
        <v>210.25</v>
      </c>
      <c r="FQ82">
        <v>0</v>
      </c>
      <c r="FR82">
        <f t="shared" si="94"/>
        <v>0</v>
      </c>
      <c r="FS82">
        <v>0</v>
      </c>
      <c r="FU82" t="s">
        <v>35</v>
      </c>
      <c r="FX82">
        <v>105</v>
      </c>
      <c r="FY82">
        <v>51</v>
      </c>
      <c r="GA82" t="s">
        <v>159</v>
      </c>
      <c r="GD82">
        <v>1</v>
      </c>
      <c r="GF82">
        <v>801659528</v>
      </c>
      <c r="GG82">
        <v>2</v>
      </c>
      <c r="GH82">
        <v>3</v>
      </c>
      <c r="GI82">
        <v>3</v>
      </c>
      <c r="GJ82">
        <v>0</v>
      </c>
      <c r="GK82">
        <v>0</v>
      </c>
      <c r="GL82">
        <f t="shared" si="95"/>
        <v>0</v>
      </c>
      <c r="GM82">
        <f t="shared" si="96"/>
        <v>914.34</v>
      </c>
      <c r="GN82">
        <f t="shared" si="97"/>
        <v>914.34</v>
      </c>
      <c r="GO82">
        <f t="shared" si="98"/>
        <v>0</v>
      </c>
      <c r="GP82">
        <f t="shared" si="99"/>
        <v>0</v>
      </c>
      <c r="GR82">
        <v>1</v>
      </c>
      <c r="GS82">
        <v>1</v>
      </c>
      <c r="GT82">
        <v>0</v>
      </c>
      <c r="GU82" t="s">
        <v>3</v>
      </c>
      <c r="GV82">
        <f t="shared" si="100"/>
        <v>0</v>
      </c>
      <c r="GW82">
        <v>1</v>
      </c>
      <c r="GX82">
        <f t="shared" si="101"/>
        <v>0</v>
      </c>
      <c r="HA82">
        <v>0</v>
      </c>
      <c r="HB82">
        <v>0</v>
      </c>
      <c r="HC82">
        <f t="shared" si="102"/>
        <v>0</v>
      </c>
      <c r="HE82" t="s">
        <v>27</v>
      </c>
      <c r="HF82" t="s">
        <v>147</v>
      </c>
      <c r="IK82">
        <v>0</v>
      </c>
    </row>
    <row r="83" spans="1:245" x14ac:dyDescent="0.2">
      <c r="A83">
        <v>18</v>
      </c>
      <c r="B83">
        <v>1</v>
      </c>
      <c r="C83">
        <v>62</v>
      </c>
      <c r="E83" t="s">
        <v>160</v>
      </c>
      <c r="F83" t="s">
        <v>161</v>
      </c>
      <c r="G83" t="s">
        <v>162</v>
      </c>
      <c r="H83" t="s">
        <v>134</v>
      </c>
      <c r="I83">
        <f>I78*J83</f>
        <v>14</v>
      </c>
      <c r="J83">
        <v>82.35294117647058</v>
      </c>
      <c r="O83">
        <f t="shared" si="68"/>
        <v>28.84</v>
      </c>
      <c r="P83">
        <f t="shared" si="69"/>
        <v>28.84</v>
      </c>
      <c r="Q83">
        <f t="shared" si="70"/>
        <v>0</v>
      </c>
      <c r="R83">
        <f t="shared" si="71"/>
        <v>0</v>
      </c>
      <c r="S83">
        <f t="shared" si="72"/>
        <v>0</v>
      </c>
      <c r="T83">
        <f t="shared" si="73"/>
        <v>0</v>
      </c>
      <c r="U83">
        <f t="shared" si="74"/>
        <v>0</v>
      </c>
      <c r="V83">
        <f t="shared" si="75"/>
        <v>0</v>
      </c>
      <c r="W83">
        <f t="shared" si="76"/>
        <v>0</v>
      </c>
      <c r="X83">
        <f t="shared" si="77"/>
        <v>0</v>
      </c>
      <c r="Y83">
        <f t="shared" si="78"/>
        <v>0</v>
      </c>
      <c r="AA83">
        <v>50633680</v>
      </c>
      <c r="AB83">
        <f t="shared" si="79"/>
        <v>2.06</v>
      </c>
      <c r="AC83">
        <f t="shared" si="80"/>
        <v>2.06</v>
      </c>
      <c r="AD83">
        <f t="shared" si="103"/>
        <v>0</v>
      </c>
      <c r="AE83">
        <f t="shared" si="104"/>
        <v>0</v>
      </c>
      <c r="AF83">
        <f t="shared" si="105"/>
        <v>0</v>
      </c>
      <c r="AG83">
        <f t="shared" si="81"/>
        <v>0</v>
      </c>
      <c r="AH83">
        <f t="shared" si="106"/>
        <v>0</v>
      </c>
      <c r="AI83">
        <f t="shared" si="107"/>
        <v>0</v>
      </c>
      <c r="AJ83">
        <f t="shared" si="82"/>
        <v>0</v>
      </c>
      <c r="AK83">
        <v>2.06</v>
      </c>
      <c r="AL83">
        <v>2.06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1</v>
      </c>
      <c r="AW83">
        <v>1</v>
      </c>
      <c r="AZ83">
        <v>1</v>
      </c>
      <c r="BA83">
        <v>1</v>
      </c>
      <c r="BB83">
        <v>1</v>
      </c>
      <c r="BC83">
        <v>1</v>
      </c>
      <c r="BD83" t="s">
        <v>3</v>
      </c>
      <c r="BE83" t="s">
        <v>3</v>
      </c>
      <c r="BF83" t="s">
        <v>3</v>
      </c>
      <c r="BG83" t="s">
        <v>3</v>
      </c>
      <c r="BH83">
        <v>3</v>
      </c>
      <c r="BI83">
        <v>1</v>
      </c>
      <c r="BJ83" t="s">
        <v>145</v>
      </c>
      <c r="BM83">
        <v>500001</v>
      </c>
      <c r="BN83">
        <v>0</v>
      </c>
      <c r="BO83" t="s">
        <v>3</v>
      </c>
      <c r="BP83">
        <v>0</v>
      </c>
      <c r="BQ83">
        <v>8</v>
      </c>
      <c r="BR83">
        <v>0</v>
      </c>
      <c r="BS83">
        <v>1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3</v>
      </c>
      <c r="BZ83">
        <v>0</v>
      </c>
      <c r="CA83">
        <v>0</v>
      </c>
      <c r="CE83">
        <v>0</v>
      </c>
      <c r="CF83">
        <v>0</v>
      </c>
      <c r="CG83">
        <v>0</v>
      </c>
      <c r="CM83">
        <v>0</v>
      </c>
      <c r="CN83" t="s">
        <v>3</v>
      </c>
      <c r="CO83">
        <v>0</v>
      </c>
      <c r="CP83">
        <f t="shared" si="83"/>
        <v>28.84</v>
      </c>
      <c r="CQ83">
        <f t="shared" si="84"/>
        <v>2.06</v>
      </c>
      <c r="CR83">
        <f t="shared" si="85"/>
        <v>0</v>
      </c>
      <c r="CS83">
        <f t="shared" si="86"/>
        <v>0</v>
      </c>
      <c r="CT83">
        <f t="shared" si="87"/>
        <v>0</v>
      </c>
      <c r="CU83">
        <f t="shared" si="88"/>
        <v>0</v>
      </c>
      <c r="CV83">
        <f t="shared" si="89"/>
        <v>0</v>
      </c>
      <c r="CW83">
        <f t="shared" si="90"/>
        <v>0</v>
      </c>
      <c r="CX83">
        <f t="shared" si="91"/>
        <v>0</v>
      </c>
      <c r="CY83">
        <f t="shared" si="92"/>
        <v>0</v>
      </c>
      <c r="CZ83">
        <f t="shared" si="93"/>
        <v>0</v>
      </c>
      <c r="DC83" t="s">
        <v>3</v>
      </c>
      <c r="DD83" t="s">
        <v>3</v>
      </c>
      <c r="DE83" t="s">
        <v>3</v>
      </c>
      <c r="DF83" t="s">
        <v>3</v>
      </c>
      <c r="DG83" t="s">
        <v>3</v>
      </c>
      <c r="DH83" t="s">
        <v>3</v>
      </c>
      <c r="DI83" t="s">
        <v>3</v>
      </c>
      <c r="DJ83" t="s">
        <v>3</v>
      </c>
      <c r="DK83" t="s">
        <v>3</v>
      </c>
      <c r="DL83" t="s">
        <v>3</v>
      </c>
      <c r="DM83" t="s">
        <v>3</v>
      </c>
      <c r="DN83">
        <v>0</v>
      </c>
      <c r="DO83">
        <v>0</v>
      </c>
      <c r="DP83">
        <v>1</v>
      </c>
      <c r="DQ83">
        <v>1</v>
      </c>
      <c r="DU83">
        <v>1010</v>
      </c>
      <c r="DV83" t="s">
        <v>134</v>
      </c>
      <c r="DW83" t="s">
        <v>134</v>
      </c>
      <c r="DX83">
        <v>1</v>
      </c>
      <c r="DZ83" t="s">
        <v>3</v>
      </c>
      <c r="EA83" t="s">
        <v>3</v>
      </c>
      <c r="EB83" t="s">
        <v>3</v>
      </c>
      <c r="EC83" t="s">
        <v>3</v>
      </c>
      <c r="EE83">
        <v>50663849</v>
      </c>
      <c r="EF83">
        <v>8</v>
      </c>
      <c r="EG83" t="s">
        <v>163</v>
      </c>
      <c r="EH83">
        <v>0</v>
      </c>
      <c r="EI83" t="s">
        <v>3</v>
      </c>
      <c r="EJ83">
        <v>1</v>
      </c>
      <c r="EK83">
        <v>500001</v>
      </c>
      <c r="EL83" t="s">
        <v>164</v>
      </c>
      <c r="EM83" t="s">
        <v>165</v>
      </c>
      <c r="EO83" t="s">
        <v>3</v>
      </c>
      <c r="EQ83">
        <v>0</v>
      </c>
      <c r="ER83">
        <v>2.06</v>
      </c>
      <c r="ES83">
        <v>2.06</v>
      </c>
      <c r="ET83">
        <v>0</v>
      </c>
      <c r="EU83">
        <v>0</v>
      </c>
      <c r="EV83">
        <v>0</v>
      </c>
      <c r="EW83">
        <v>0</v>
      </c>
      <c r="EX83">
        <v>0</v>
      </c>
      <c r="FQ83">
        <v>0</v>
      </c>
      <c r="FR83">
        <f t="shared" si="94"/>
        <v>0</v>
      </c>
      <c r="FS83">
        <v>0</v>
      </c>
      <c r="FX83">
        <v>0</v>
      </c>
      <c r="FY83">
        <v>0</v>
      </c>
      <c r="GA83" t="s">
        <v>3</v>
      </c>
      <c r="GD83">
        <v>1</v>
      </c>
      <c r="GF83">
        <v>1980259496</v>
      </c>
      <c r="GG83">
        <v>2</v>
      </c>
      <c r="GH83">
        <v>1</v>
      </c>
      <c r="GI83">
        <v>-2</v>
      </c>
      <c r="GJ83">
        <v>0</v>
      </c>
      <c r="GK83">
        <v>0</v>
      </c>
      <c r="GL83">
        <f t="shared" si="95"/>
        <v>0</v>
      </c>
      <c r="GM83">
        <f t="shared" si="96"/>
        <v>28.84</v>
      </c>
      <c r="GN83">
        <f t="shared" si="97"/>
        <v>28.84</v>
      </c>
      <c r="GO83">
        <f t="shared" si="98"/>
        <v>0</v>
      </c>
      <c r="GP83">
        <f t="shared" si="99"/>
        <v>0</v>
      </c>
      <c r="GR83">
        <v>0</v>
      </c>
      <c r="GS83">
        <v>3</v>
      </c>
      <c r="GT83">
        <v>0</v>
      </c>
      <c r="GU83" t="s">
        <v>3</v>
      </c>
      <c r="GV83">
        <f t="shared" si="100"/>
        <v>0</v>
      </c>
      <c r="GW83">
        <v>1</v>
      </c>
      <c r="GX83">
        <f t="shared" si="101"/>
        <v>0</v>
      </c>
      <c r="HA83">
        <v>0</v>
      </c>
      <c r="HB83">
        <v>0</v>
      </c>
      <c r="HC83">
        <f t="shared" si="102"/>
        <v>0</v>
      </c>
      <c r="HE83" t="s">
        <v>3</v>
      </c>
      <c r="HF83" t="s">
        <v>3</v>
      </c>
      <c r="IK83">
        <v>0</v>
      </c>
    </row>
    <row r="84" spans="1:245" x14ac:dyDescent="0.2">
      <c r="A84">
        <v>18</v>
      </c>
      <c r="B84">
        <v>1</v>
      </c>
      <c r="C84">
        <v>58</v>
      </c>
      <c r="E84" t="s">
        <v>166</v>
      </c>
      <c r="F84" t="s">
        <v>167</v>
      </c>
      <c r="G84" t="s">
        <v>168</v>
      </c>
      <c r="H84" t="s">
        <v>134</v>
      </c>
      <c r="I84">
        <f>I78*J84</f>
        <v>2</v>
      </c>
      <c r="J84">
        <v>11.76470588235294</v>
      </c>
      <c r="O84">
        <f t="shared" si="68"/>
        <v>63.4</v>
      </c>
      <c r="P84">
        <f t="shared" si="69"/>
        <v>63.4</v>
      </c>
      <c r="Q84">
        <f t="shared" si="70"/>
        <v>0</v>
      </c>
      <c r="R84">
        <f t="shared" si="71"/>
        <v>0</v>
      </c>
      <c r="S84">
        <f t="shared" si="72"/>
        <v>0</v>
      </c>
      <c r="T84">
        <f t="shared" si="73"/>
        <v>0</v>
      </c>
      <c r="U84">
        <f t="shared" si="74"/>
        <v>0</v>
      </c>
      <c r="V84">
        <f t="shared" si="75"/>
        <v>0</v>
      </c>
      <c r="W84">
        <f t="shared" si="76"/>
        <v>0</v>
      </c>
      <c r="X84">
        <f t="shared" si="77"/>
        <v>0</v>
      </c>
      <c r="Y84">
        <f t="shared" si="78"/>
        <v>0</v>
      </c>
      <c r="AA84">
        <v>50633680</v>
      </c>
      <c r="AB84">
        <f t="shared" si="79"/>
        <v>31.7</v>
      </c>
      <c r="AC84">
        <f t="shared" si="80"/>
        <v>31.7</v>
      </c>
      <c r="AD84">
        <f t="shared" si="103"/>
        <v>0</v>
      </c>
      <c r="AE84">
        <f t="shared" si="104"/>
        <v>0</v>
      </c>
      <c r="AF84">
        <f t="shared" si="105"/>
        <v>0</v>
      </c>
      <c r="AG84">
        <f t="shared" si="81"/>
        <v>0</v>
      </c>
      <c r="AH84">
        <f t="shared" si="106"/>
        <v>0</v>
      </c>
      <c r="AI84">
        <f t="shared" si="107"/>
        <v>0</v>
      </c>
      <c r="AJ84">
        <f t="shared" si="82"/>
        <v>0</v>
      </c>
      <c r="AK84">
        <v>31.7</v>
      </c>
      <c r="AL84">
        <v>31.7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1</v>
      </c>
      <c r="AW84">
        <v>1</v>
      </c>
      <c r="AZ84">
        <v>1</v>
      </c>
      <c r="BA84">
        <v>1</v>
      </c>
      <c r="BB84">
        <v>1</v>
      </c>
      <c r="BC84">
        <v>1</v>
      </c>
      <c r="BD84" t="s">
        <v>3</v>
      </c>
      <c r="BE84" t="s">
        <v>3</v>
      </c>
      <c r="BF84" t="s">
        <v>3</v>
      </c>
      <c r="BG84" t="s">
        <v>3</v>
      </c>
      <c r="BH84">
        <v>3</v>
      </c>
      <c r="BI84">
        <v>1</v>
      </c>
      <c r="BJ84" t="s">
        <v>169</v>
      </c>
      <c r="BM84">
        <v>500001</v>
      </c>
      <c r="BN84">
        <v>0</v>
      </c>
      <c r="BO84" t="s">
        <v>3</v>
      </c>
      <c r="BP84">
        <v>0</v>
      </c>
      <c r="BQ84">
        <v>8</v>
      </c>
      <c r="BR84">
        <v>0</v>
      </c>
      <c r="BS84">
        <v>1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3</v>
      </c>
      <c r="BZ84">
        <v>0</v>
      </c>
      <c r="CA84">
        <v>0</v>
      </c>
      <c r="CE84">
        <v>0</v>
      </c>
      <c r="CF84">
        <v>0</v>
      </c>
      <c r="CG84">
        <v>0</v>
      </c>
      <c r="CM84">
        <v>0</v>
      </c>
      <c r="CN84" t="s">
        <v>3</v>
      </c>
      <c r="CO84">
        <v>0</v>
      </c>
      <c r="CP84">
        <f t="shared" si="83"/>
        <v>63.4</v>
      </c>
      <c r="CQ84">
        <f t="shared" si="84"/>
        <v>31.7</v>
      </c>
      <c r="CR84">
        <f t="shared" si="85"/>
        <v>0</v>
      </c>
      <c r="CS84">
        <f t="shared" si="86"/>
        <v>0</v>
      </c>
      <c r="CT84">
        <f t="shared" si="87"/>
        <v>0</v>
      </c>
      <c r="CU84">
        <f t="shared" si="88"/>
        <v>0</v>
      </c>
      <c r="CV84">
        <f t="shared" si="89"/>
        <v>0</v>
      </c>
      <c r="CW84">
        <f t="shared" si="90"/>
        <v>0</v>
      </c>
      <c r="CX84">
        <f t="shared" si="91"/>
        <v>0</v>
      </c>
      <c r="CY84">
        <f t="shared" si="92"/>
        <v>0</v>
      </c>
      <c r="CZ84">
        <f t="shared" si="93"/>
        <v>0</v>
      </c>
      <c r="DC84" t="s">
        <v>3</v>
      </c>
      <c r="DD84" t="s">
        <v>3</v>
      </c>
      <c r="DE84" t="s">
        <v>3</v>
      </c>
      <c r="DF84" t="s">
        <v>3</v>
      </c>
      <c r="DG84" t="s">
        <v>3</v>
      </c>
      <c r="DH84" t="s">
        <v>3</v>
      </c>
      <c r="DI84" t="s">
        <v>3</v>
      </c>
      <c r="DJ84" t="s">
        <v>3</v>
      </c>
      <c r="DK84" t="s">
        <v>3</v>
      </c>
      <c r="DL84" t="s">
        <v>3</v>
      </c>
      <c r="DM84" t="s">
        <v>3</v>
      </c>
      <c r="DN84">
        <v>0</v>
      </c>
      <c r="DO84">
        <v>0</v>
      </c>
      <c r="DP84">
        <v>1</v>
      </c>
      <c r="DQ84">
        <v>1</v>
      </c>
      <c r="DU84">
        <v>1010</v>
      </c>
      <c r="DV84" t="s">
        <v>134</v>
      </c>
      <c r="DW84" t="s">
        <v>134</v>
      </c>
      <c r="DX84">
        <v>1</v>
      </c>
      <c r="DZ84" t="s">
        <v>3</v>
      </c>
      <c r="EA84" t="s">
        <v>3</v>
      </c>
      <c r="EB84" t="s">
        <v>3</v>
      </c>
      <c r="EC84" t="s">
        <v>3</v>
      </c>
      <c r="EE84">
        <v>50663849</v>
      </c>
      <c r="EF84">
        <v>8</v>
      </c>
      <c r="EG84" t="s">
        <v>163</v>
      </c>
      <c r="EH84">
        <v>0</v>
      </c>
      <c r="EI84" t="s">
        <v>3</v>
      </c>
      <c r="EJ84">
        <v>1</v>
      </c>
      <c r="EK84">
        <v>500001</v>
      </c>
      <c r="EL84" t="s">
        <v>164</v>
      </c>
      <c r="EM84" t="s">
        <v>165</v>
      </c>
      <c r="EO84" t="s">
        <v>3</v>
      </c>
      <c r="EQ84">
        <v>0</v>
      </c>
      <c r="ER84">
        <v>31.7</v>
      </c>
      <c r="ES84">
        <v>31.7</v>
      </c>
      <c r="ET84">
        <v>0</v>
      </c>
      <c r="EU84">
        <v>0</v>
      </c>
      <c r="EV84">
        <v>0</v>
      </c>
      <c r="EW84">
        <v>0</v>
      </c>
      <c r="EX84">
        <v>0</v>
      </c>
      <c r="FQ84">
        <v>0</v>
      </c>
      <c r="FR84">
        <f t="shared" si="94"/>
        <v>0</v>
      </c>
      <c r="FS84">
        <v>0</v>
      </c>
      <c r="FX84">
        <v>0</v>
      </c>
      <c r="FY84">
        <v>0</v>
      </c>
      <c r="GA84" t="s">
        <v>3</v>
      </c>
      <c r="GD84">
        <v>1</v>
      </c>
      <c r="GF84">
        <v>-866973532</v>
      </c>
      <c r="GG84">
        <v>2</v>
      </c>
      <c r="GH84">
        <v>1</v>
      </c>
      <c r="GI84">
        <v>-2</v>
      </c>
      <c r="GJ84">
        <v>0</v>
      </c>
      <c r="GK84">
        <v>0</v>
      </c>
      <c r="GL84">
        <f t="shared" si="95"/>
        <v>0</v>
      </c>
      <c r="GM84">
        <f t="shared" si="96"/>
        <v>63.4</v>
      </c>
      <c r="GN84">
        <f t="shared" si="97"/>
        <v>63.4</v>
      </c>
      <c r="GO84">
        <f t="shared" si="98"/>
        <v>0</v>
      </c>
      <c r="GP84">
        <f t="shared" si="99"/>
        <v>0</v>
      </c>
      <c r="GR84">
        <v>0</v>
      </c>
      <c r="GS84">
        <v>3</v>
      </c>
      <c r="GT84">
        <v>0</v>
      </c>
      <c r="GU84" t="s">
        <v>3</v>
      </c>
      <c r="GV84">
        <f t="shared" si="100"/>
        <v>0</v>
      </c>
      <c r="GW84">
        <v>1</v>
      </c>
      <c r="GX84">
        <f t="shared" si="101"/>
        <v>0</v>
      </c>
      <c r="HA84">
        <v>0</v>
      </c>
      <c r="HB84">
        <v>0</v>
      </c>
      <c r="HC84">
        <f t="shared" si="102"/>
        <v>0</v>
      </c>
      <c r="HE84" t="s">
        <v>3</v>
      </c>
      <c r="HF84" t="s">
        <v>3</v>
      </c>
      <c r="IK84">
        <v>0</v>
      </c>
    </row>
    <row r="85" spans="1:245" x14ac:dyDescent="0.2">
      <c r="A85">
        <v>18</v>
      </c>
      <c r="B85">
        <v>1</v>
      </c>
      <c r="C85">
        <v>67</v>
      </c>
      <c r="E85" t="s">
        <v>170</v>
      </c>
      <c r="F85" t="s">
        <v>171</v>
      </c>
      <c r="G85" t="s">
        <v>172</v>
      </c>
      <c r="H85" t="s">
        <v>134</v>
      </c>
      <c r="I85">
        <f>I78*J85</f>
        <v>10</v>
      </c>
      <c r="J85">
        <v>58.823529411764703</v>
      </c>
      <c r="O85">
        <f t="shared" si="68"/>
        <v>116</v>
      </c>
      <c r="P85">
        <f t="shared" si="69"/>
        <v>116</v>
      </c>
      <c r="Q85">
        <f t="shared" si="70"/>
        <v>0</v>
      </c>
      <c r="R85">
        <f t="shared" si="71"/>
        <v>0</v>
      </c>
      <c r="S85">
        <f t="shared" si="72"/>
        <v>0</v>
      </c>
      <c r="T85">
        <f t="shared" si="73"/>
        <v>0</v>
      </c>
      <c r="U85">
        <f t="shared" si="74"/>
        <v>0</v>
      </c>
      <c r="V85">
        <f t="shared" si="75"/>
        <v>0</v>
      </c>
      <c r="W85">
        <f t="shared" si="76"/>
        <v>0</v>
      </c>
      <c r="X85">
        <f t="shared" si="77"/>
        <v>0</v>
      </c>
      <c r="Y85">
        <f t="shared" si="78"/>
        <v>0</v>
      </c>
      <c r="AA85">
        <v>50633680</v>
      </c>
      <c r="AB85">
        <f t="shared" si="79"/>
        <v>11.6</v>
      </c>
      <c r="AC85">
        <f t="shared" si="80"/>
        <v>11.6</v>
      </c>
      <c r="AD85">
        <f t="shared" si="103"/>
        <v>0</v>
      </c>
      <c r="AE85">
        <f t="shared" si="104"/>
        <v>0</v>
      </c>
      <c r="AF85">
        <f t="shared" si="105"/>
        <v>0</v>
      </c>
      <c r="AG85">
        <f t="shared" si="81"/>
        <v>0</v>
      </c>
      <c r="AH85">
        <f t="shared" si="106"/>
        <v>0</v>
      </c>
      <c r="AI85">
        <f t="shared" si="107"/>
        <v>0</v>
      </c>
      <c r="AJ85">
        <f t="shared" si="82"/>
        <v>0</v>
      </c>
      <c r="AK85">
        <v>11.6</v>
      </c>
      <c r="AL85">
        <v>11.6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1</v>
      </c>
      <c r="AW85">
        <v>1</v>
      </c>
      <c r="AZ85">
        <v>1</v>
      </c>
      <c r="BA85">
        <v>1</v>
      </c>
      <c r="BB85">
        <v>1</v>
      </c>
      <c r="BC85">
        <v>1</v>
      </c>
      <c r="BD85" t="s">
        <v>3</v>
      </c>
      <c r="BE85" t="s">
        <v>3</v>
      </c>
      <c r="BF85" t="s">
        <v>3</v>
      </c>
      <c r="BG85" t="s">
        <v>3</v>
      </c>
      <c r="BH85">
        <v>3</v>
      </c>
      <c r="BI85">
        <v>2</v>
      </c>
      <c r="BJ85" t="s">
        <v>173</v>
      </c>
      <c r="BM85">
        <v>500002</v>
      </c>
      <c r="BN85">
        <v>0</v>
      </c>
      <c r="BO85" t="s">
        <v>3</v>
      </c>
      <c r="BP85">
        <v>0</v>
      </c>
      <c r="BQ85">
        <v>12</v>
      </c>
      <c r="BR85">
        <v>0</v>
      </c>
      <c r="BS85">
        <v>1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3</v>
      </c>
      <c r="BZ85">
        <v>0</v>
      </c>
      <c r="CA85">
        <v>0</v>
      </c>
      <c r="CE85">
        <v>0</v>
      </c>
      <c r="CF85">
        <v>0</v>
      </c>
      <c r="CG85">
        <v>0</v>
      </c>
      <c r="CM85">
        <v>0</v>
      </c>
      <c r="CN85" t="s">
        <v>3</v>
      </c>
      <c r="CO85">
        <v>0</v>
      </c>
      <c r="CP85">
        <f t="shared" si="83"/>
        <v>116</v>
      </c>
      <c r="CQ85">
        <f t="shared" si="84"/>
        <v>11.6</v>
      </c>
      <c r="CR85">
        <f t="shared" si="85"/>
        <v>0</v>
      </c>
      <c r="CS85">
        <f t="shared" si="86"/>
        <v>0</v>
      </c>
      <c r="CT85">
        <f t="shared" si="87"/>
        <v>0</v>
      </c>
      <c r="CU85">
        <f t="shared" si="88"/>
        <v>0</v>
      </c>
      <c r="CV85">
        <f t="shared" si="89"/>
        <v>0</v>
      </c>
      <c r="CW85">
        <f t="shared" si="90"/>
        <v>0</v>
      </c>
      <c r="CX85">
        <f t="shared" si="91"/>
        <v>0</v>
      </c>
      <c r="CY85">
        <f t="shared" si="92"/>
        <v>0</v>
      </c>
      <c r="CZ85">
        <f t="shared" si="93"/>
        <v>0</v>
      </c>
      <c r="DC85" t="s">
        <v>3</v>
      </c>
      <c r="DD85" t="s">
        <v>3</v>
      </c>
      <c r="DE85" t="s">
        <v>3</v>
      </c>
      <c r="DF85" t="s">
        <v>3</v>
      </c>
      <c r="DG85" t="s">
        <v>3</v>
      </c>
      <c r="DH85" t="s">
        <v>3</v>
      </c>
      <c r="DI85" t="s">
        <v>3</v>
      </c>
      <c r="DJ85" t="s">
        <v>3</v>
      </c>
      <c r="DK85" t="s">
        <v>3</v>
      </c>
      <c r="DL85" t="s">
        <v>3</v>
      </c>
      <c r="DM85" t="s">
        <v>3</v>
      </c>
      <c r="DN85">
        <v>0</v>
      </c>
      <c r="DO85">
        <v>0</v>
      </c>
      <c r="DP85">
        <v>1</v>
      </c>
      <c r="DQ85">
        <v>1</v>
      </c>
      <c r="DU85">
        <v>1010</v>
      </c>
      <c r="DV85" t="s">
        <v>134</v>
      </c>
      <c r="DW85" t="s">
        <v>134</v>
      </c>
      <c r="DX85">
        <v>1</v>
      </c>
      <c r="DZ85" t="s">
        <v>3</v>
      </c>
      <c r="EA85" t="s">
        <v>3</v>
      </c>
      <c r="EB85" t="s">
        <v>3</v>
      </c>
      <c r="EC85" t="s">
        <v>3</v>
      </c>
      <c r="EE85">
        <v>50663850</v>
      </c>
      <c r="EF85">
        <v>12</v>
      </c>
      <c r="EG85" t="s">
        <v>174</v>
      </c>
      <c r="EH85">
        <v>0</v>
      </c>
      <c r="EI85" t="s">
        <v>3</v>
      </c>
      <c r="EJ85">
        <v>2</v>
      </c>
      <c r="EK85">
        <v>500002</v>
      </c>
      <c r="EL85" t="s">
        <v>175</v>
      </c>
      <c r="EM85" t="s">
        <v>176</v>
      </c>
      <c r="EO85" t="s">
        <v>3</v>
      </c>
      <c r="EQ85">
        <v>0</v>
      </c>
      <c r="ER85">
        <v>11.6</v>
      </c>
      <c r="ES85">
        <v>11.6</v>
      </c>
      <c r="ET85">
        <v>0</v>
      </c>
      <c r="EU85">
        <v>0</v>
      </c>
      <c r="EV85">
        <v>0</v>
      </c>
      <c r="EW85">
        <v>0</v>
      </c>
      <c r="EX85">
        <v>0</v>
      </c>
      <c r="FQ85">
        <v>0</v>
      </c>
      <c r="FR85">
        <f t="shared" si="94"/>
        <v>0</v>
      </c>
      <c r="FS85">
        <v>0</v>
      </c>
      <c r="FX85">
        <v>0</v>
      </c>
      <c r="FY85">
        <v>0</v>
      </c>
      <c r="GA85" t="s">
        <v>3</v>
      </c>
      <c r="GD85">
        <v>1</v>
      </c>
      <c r="GF85">
        <v>-216975290</v>
      </c>
      <c r="GG85">
        <v>2</v>
      </c>
      <c r="GH85">
        <v>1</v>
      </c>
      <c r="GI85">
        <v>-2</v>
      </c>
      <c r="GJ85">
        <v>0</v>
      </c>
      <c r="GK85">
        <v>0</v>
      </c>
      <c r="GL85">
        <f t="shared" si="95"/>
        <v>0</v>
      </c>
      <c r="GM85">
        <f t="shared" si="96"/>
        <v>116</v>
      </c>
      <c r="GN85">
        <f t="shared" si="97"/>
        <v>0</v>
      </c>
      <c r="GO85">
        <f t="shared" si="98"/>
        <v>116</v>
      </c>
      <c r="GP85">
        <f t="shared" si="99"/>
        <v>0</v>
      </c>
      <c r="GR85">
        <v>0</v>
      </c>
      <c r="GS85">
        <v>3</v>
      </c>
      <c r="GT85">
        <v>0</v>
      </c>
      <c r="GU85" t="s">
        <v>3</v>
      </c>
      <c r="GV85">
        <f t="shared" si="100"/>
        <v>0</v>
      </c>
      <c r="GW85">
        <v>1</v>
      </c>
      <c r="GX85">
        <f t="shared" si="101"/>
        <v>0</v>
      </c>
      <c r="HA85">
        <v>0</v>
      </c>
      <c r="HB85">
        <v>0</v>
      </c>
      <c r="HC85">
        <f t="shared" si="102"/>
        <v>0</v>
      </c>
      <c r="HE85" t="s">
        <v>3</v>
      </c>
      <c r="HF85" t="s">
        <v>3</v>
      </c>
      <c r="IK85">
        <v>0</v>
      </c>
    </row>
    <row r="86" spans="1:245" x14ac:dyDescent="0.2">
      <c r="A86">
        <v>18</v>
      </c>
      <c r="B86">
        <v>1</v>
      </c>
      <c r="C86">
        <v>65</v>
      </c>
      <c r="E86" t="s">
        <v>177</v>
      </c>
      <c r="F86" t="s">
        <v>178</v>
      </c>
      <c r="G86" t="s">
        <v>179</v>
      </c>
      <c r="H86" t="s">
        <v>139</v>
      </c>
      <c r="I86">
        <f>I78*J86</f>
        <v>0.17340000000000003</v>
      </c>
      <c r="J86">
        <v>1.02</v>
      </c>
      <c r="O86">
        <f t="shared" si="68"/>
        <v>2131.44</v>
      </c>
      <c r="P86">
        <f t="shared" si="69"/>
        <v>2131.44</v>
      </c>
      <c r="Q86">
        <f t="shared" si="70"/>
        <v>0</v>
      </c>
      <c r="R86">
        <f t="shared" si="71"/>
        <v>0</v>
      </c>
      <c r="S86">
        <f t="shared" si="72"/>
        <v>0</v>
      </c>
      <c r="T86">
        <f t="shared" si="73"/>
        <v>0</v>
      </c>
      <c r="U86">
        <f t="shared" si="74"/>
        <v>0</v>
      </c>
      <c r="V86">
        <f t="shared" si="75"/>
        <v>0</v>
      </c>
      <c r="W86">
        <f t="shared" si="76"/>
        <v>0</v>
      </c>
      <c r="X86">
        <f t="shared" si="77"/>
        <v>0</v>
      </c>
      <c r="Y86">
        <f t="shared" si="78"/>
        <v>0</v>
      </c>
      <c r="AA86">
        <v>50633680</v>
      </c>
      <c r="AB86">
        <f t="shared" si="79"/>
        <v>12292.07</v>
      </c>
      <c r="AC86">
        <f t="shared" si="80"/>
        <v>12292.07</v>
      </c>
      <c r="AD86">
        <f t="shared" si="103"/>
        <v>0</v>
      </c>
      <c r="AE86">
        <f t="shared" si="104"/>
        <v>0</v>
      </c>
      <c r="AF86">
        <f t="shared" si="105"/>
        <v>0</v>
      </c>
      <c r="AG86">
        <f t="shared" si="81"/>
        <v>0</v>
      </c>
      <c r="AH86">
        <f t="shared" si="106"/>
        <v>0</v>
      </c>
      <c r="AI86">
        <f t="shared" si="107"/>
        <v>0</v>
      </c>
      <c r="AJ86">
        <f t="shared" si="82"/>
        <v>0</v>
      </c>
      <c r="AK86">
        <v>12292.07</v>
      </c>
      <c r="AL86">
        <v>12292.07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105</v>
      </c>
      <c r="AU86">
        <v>51</v>
      </c>
      <c r="AV86">
        <v>1</v>
      </c>
      <c r="AW86">
        <v>1</v>
      </c>
      <c r="AZ86">
        <v>1</v>
      </c>
      <c r="BA86">
        <v>1</v>
      </c>
      <c r="BB86">
        <v>1</v>
      </c>
      <c r="BC86">
        <v>1</v>
      </c>
      <c r="BD86" t="s">
        <v>3</v>
      </c>
      <c r="BE86" t="s">
        <v>3</v>
      </c>
      <c r="BF86" t="s">
        <v>3</v>
      </c>
      <c r="BG86" t="s">
        <v>3</v>
      </c>
      <c r="BH86">
        <v>3</v>
      </c>
      <c r="BI86">
        <v>1</v>
      </c>
      <c r="BJ86" t="s">
        <v>180</v>
      </c>
      <c r="BM86">
        <v>33001</v>
      </c>
      <c r="BN86">
        <v>0</v>
      </c>
      <c r="BO86" t="s">
        <v>3</v>
      </c>
      <c r="BP86">
        <v>0</v>
      </c>
      <c r="BQ86">
        <v>2</v>
      </c>
      <c r="BR86">
        <v>0</v>
      </c>
      <c r="BS86">
        <v>1</v>
      </c>
      <c r="BT86">
        <v>1</v>
      </c>
      <c r="BU86">
        <v>1</v>
      </c>
      <c r="BV86">
        <v>1</v>
      </c>
      <c r="BW86">
        <v>1</v>
      </c>
      <c r="BX86">
        <v>1</v>
      </c>
      <c r="BY86" t="s">
        <v>3</v>
      </c>
      <c r="BZ86">
        <v>105</v>
      </c>
      <c r="CA86">
        <v>60</v>
      </c>
      <c r="CE86">
        <v>0</v>
      </c>
      <c r="CF86">
        <v>0</v>
      </c>
      <c r="CG86">
        <v>0</v>
      </c>
      <c r="CM86">
        <v>0</v>
      </c>
      <c r="CN86" t="s">
        <v>3</v>
      </c>
      <c r="CO86">
        <v>0</v>
      </c>
      <c r="CP86">
        <f t="shared" si="83"/>
        <v>2131.44</v>
      </c>
      <c r="CQ86">
        <f t="shared" si="84"/>
        <v>12292.07</v>
      </c>
      <c r="CR86">
        <f t="shared" si="85"/>
        <v>0</v>
      </c>
      <c r="CS86">
        <f t="shared" si="86"/>
        <v>0</v>
      </c>
      <c r="CT86">
        <f t="shared" si="87"/>
        <v>0</v>
      </c>
      <c r="CU86">
        <f t="shared" si="88"/>
        <v>0</v>
      </c>
      <c r="CV86">
        <f t="shared" si="89"/>
        <v>0</v>
      </c>
      <c r="CW86">
        <f t="shared" si="90"/>
        <v>0</v>
      </c>
      <c r="CX86">
        <f t="shared" si="91"/>
        <v>0</v>
      </c>
      <c r="CY86">
        <f t="shared" si="92"/>
        <v>0</v>
      </c>
      <c r="CZ86">
        <f t="shared" si="93"/>
        <v>0</v>
      </c>
      <c r="DC86" t="s">
        <v>3</v>
      </c>
      <c r="DD86" t="s">
        <v>3</v>
      </c>
      <c r="DE86" t="s">
        <v>3</v>
      </c>
      <c r="DF86" t="s">
        <v>3</v>
      </c>
      <c r="DG86" t="s">
        <v>3</v>
      </c>
      <c r="DH86" t="s">
        <v>3</v>
      </c>
      <c r="DI86" t="s">
        <v>3</v>
      </c>
      <c r="DJ86" t="s">
        <v>3</v>
      </c>
      <c r="DK86" t="s">
        <v>3</v>
      </c>
      <c r="DL86" t="s">
        <v>3</v>
      </c>
      <c r="DM86" t="s">
        <v>3</v>
      </c>
      <c r="DN86">
        <v>0</v>
      </c>
      <c r="DO86">
        <v>0</v>
      </c>
      <c r="DP86">
        <v>1</v>
      </c>
      <c r="DQ86">
        <v>1</v>
      </c>
      <c r="DU86">
        <v>1013</v>
      </c>
      <c r="DV86" t="s">
        <v>139</v>
      </c>
      <c r="DW86" t="s">
        <v>141</v>
      </c>
      <c r="DX86">
        <v>1</v>
      </c>
      <c r="DZ86" t="s">
        <v>3</v>
      </c>
      <c r="EA86" t="s">
        <v>3</v>
      </c>
      <c r="EB86" t="s">
        <v>3</v>
      </c>
      <c r="EC86" t="s">
        <v>3</v>
      </c>
      <c r="EE86">
        <v>50663971</v>
      </c>
      <c r="EF86">
        <v>2</v>
      </c>
      <c r="EG86" t="s">
        <v>32</v>
      </c>
      <c r="EH86">
        <v>0</v>
      </c>
      <c r="EI86" t="s">
        <v>3</v>
      </c>
      <c r="EJ86">
        <v>1</v>
      </c>
      <c r="EK86">
        <v>33001</v>
      </c>
      <c r="EL86" t="s">
        <v>33</v>
      </c>
      <c r="EM86" t="s">
        <v>34</v>
      </c>
      <c r="EO86" t="s">
        <v>3</v>
      </c>
      <c r="EQ86">
        <v>0</v>
      </c>
      <c r="ER86">
        <v>12292.07</v>
      </c>
      <c r="ES86">
        <v>12292.07</v>
      </c>
      <c r="ET86">
        <v>0</v>
      </c>
      <c r="EU86">
        <v>0</v>
      </c>
      <c r="EV86">
        <v>0</v>
      </c>
      <c r="EW86">
        <v>0</v>
      </c>
      <c r="EX86">
        <v>0</v>
      </c>
      <c r="FQ86">
        <v>0</v>
      </c>
      <c r="FR86">
        <f t="shared" si="94"/>
        <v>0</v>
      </c>
      <c r="FS86">
        <v>0</v>
      </c>
      <c r="FU86" t="s">
        <v>35</v>
      </c>
      <c r="FX86">
        <v>105</v>
      </c>
      <c r="FY86">
        <v>51</v>
      </c>
      <c r="GA86" t="s">
        <v>3</v>
      </c>
      <c r="GD86">
        <v>1</v>
      </c>
      <c r="GF86">
        <v>-433544038</v>
      </c>
      <c r="GG86">
        <v>2</v>
      </c>
      <c r="GH86">
        <v>1</v>
      </c>
      <c r="GI86">
        <v>-2</v>
      </c>
      <c r="GJ86">
        <v>0</v>
      </c>
      <c r="GK86">
        <v>0</v>
      </c>
      <c r="GL86">
        <f t="shared" si="95"/>
        <v>0</v>
      </c>
      <c r="GM86">
        <f t="shared" si="96"/>
        <v>2131.44</v>
      </c>
      <c r="GN86">
        <f t="shared" si="97"/>
        <v>2131.44</v>
      </c>
      <c r="GO86">
        <f t="shared" si="98"/>
        <v>0</v>
      </c>
      <c r="GP86">
        <f t="shared" si="99"/>
        <v>0</v>
      </c>
      <c r="GR86">
        <v>0</v>
      </c>
      <c r="GS86">
        <v>3</v>
      </c>
      <c r="GT86">
        <v>0</v>
      </c>
      <c r="GU86" t="s">
        <v>3</v>
      </c>
      <c r="GV86">
        <f t="shared" si="100"/>
        <v>0</v>
      </c>
      <c r="GW86">
        <v>1</v>
      </c>
      <c r="GX86">
        <f t="shared" si="101"/>
        <v>0</v>
      </c>
      <c r="HA86">
        <v>0</v>
      </c>
      <c r="HB86">
        <v>0</v>
      </c>
      <c r="HC86">
        <f t="shared" si="102"/>
        <v>0</v>
      </c>
      <c r="HE86" t="s">
        <v>3</v>
      </c>
      <c r="HF86" t="s">
        <v>3</v>
      </c>
      <c r="IK86">
        <v>0</v>
      </c>
    </row>
    <row r="87" spans="1:245" x14ac:dyDescent="0.2">
      <c r="A87">
        <v>18</v>
      </c>
      <c r="B87">
        <v>1</v>
      </c>
      <c r="C87">
        <v>59</v>
      </c>
      <c r="E87" t="s">
        <v>181</v>
      </c>
      <c r="F87" t="s">
        <v>182</v>
      </c>
      <c r="G87" t="s">
        <v>183</v>
      </c>
      <c r="H87" t="s">
        <v>134</v>
      </c>
      <c r="I87">
        <f>I78*J87</f>
        <v>6</v>
      </c>
      <c r="J87">
        <v>35.294117647058819</v>
      </c>
      <c r="O87">
        <f t="shared" si="68"/>
        <v>193.92</v>
      </c>
      <c r="P87">
        <f t="shared" si="69"/>
        <v>193.92</v>
      </c>
      <c r="Q87">
        <f t="shared" si="70"/>
        <v>0</v>
      </c>
      <c r="R87">
        <f t="shared" si="71"/>
        <v>0</v>
      </c>
      <c r="S87">
        <f t="shared" si="72"/>
        <v>0</v>
      </c>
      <c r="T87">
        <f t="shared" si="73"/>
        <v>0</v>
      </c>
      <c r="U87">
        <f t="shared" si="74"/>
        <v>0</v>
      </c>
      <c r="V87">
        <f t="shared" si="75"/>
        <v>0</v>
      </c>
      <c r="W87">
        <f t="shared" si="76"/>
        <v>0</v>
      </c>
      <c r="X87">
        <f t="shared" si="77"/>
        <v>0</v>
      </c>
      <c r="Y87">
        <f t="shared" si="78"/>
        <v>0</v>
      </c>
      <c r="AA87">
        <v>50633680</v>
      </c>
      <c r="AB87">
        <f t="shared" si="79"/>
        <v>32.32</v>
      </c>
      <c r="AC87">
        <f t="shared" si="80"/>
        <v>32.32</v>
      </c>
      <c r="AD87">
        <f t="shared" si="103"/>
        <v>0</v>
      </c>
      <c r="AE87">
        <f t="shared" si="104"/>
        <v>0</v>
      </c>
      <c r="AF87">
        <f t="shared" si="105"/>
        <v>0</v>
      </c>
      <c r="AG87">
        <f t="shared" si="81"/>
        <v>0</v>
      </c>
      <c r="AH87">
        <f t="shared" si="106"/>
        <v>0</v>
      </c>
      <c r="AI87">
        <f t="shared" si="107"/>
        <v>0</v>
      </c>
      <c r="AJ87">
        <f t="shared" si="82"/>
        <v>0</v>
      </c>
      <c r="AK87">
        <v>32.32</v>
      </c>
      <c r="AL87">
        <v>32.32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1</v>
      </c>
      <c r="AW87">
        <v>1</v>
      </c>
      <c r="AZ87">
        <v>1</v>
      </c>
      <c r="BA87">
        <v>1</v>
      </c>
      <c r="BB87">
        <v>1</v>
      </c>
      <c r="BC87">
        <v>1</v>
      </c>
      <c r="BD87" t="s">
        <v>3</v>
      </c>
      <c r="BE87" t="s">
        <v>3</v>
      </c>
      <c r="BF87" t="s">
        <v>3</v>
      </c>
      <c r="BG87" t="s">
        <v>3</v>
      </c>
      <c r="BH87">
        <v>3</v>
      </c>
      <c r="BI87">
        <v>1</v>
      </c>
      <c r="BJ87" t="s">
        <v>184</v>
      </c>
      <c r="BM87">
        <v>500001</v>
      </c>
      <c r="BN87">
        <v>0</v>
      </c>
      <c r="BO87" t="s">
        <v>3</v>
      </c>
      <c r="BP87">
        <v>0</v>
      </c>
      <c r="BQ87">
        <v>8</v>
      </c>
      <c r="BR87">
        <v>0</v>
      </c>
      <c r="BS87">
        <v>1</v>
      </c>
      <c r="BT87">
        <v>1</v>
      </c>
      <c r="BU87">
        <v>1</v>
      </c>
      <c r="BV87">
        <v>1</v>
      </c>
      <c r="BW87">
        <v>1</v>
      </c>
      <c r="BX87">
        <v>1</v>
      </c>
      <c r="BY87" t="s">
        <v>3</v>
      </c>
      <c r="BZ87">
        <v>0</v>
      </c>
      <c r="CA87">
        <v>0</v>
      </c>
      <c r="CE87">
        <v>0</v>
      </c>
      <c r="CF87">
        <v>0</v>
      </c>
      <c r="CG87">
        <v>0</v>
      </c>
      <c r="CM87">
        <v>0</v>
      </c>
      <c r="CN87" t="s">
        <v>3</v>
      </c>
      <c r="CO87">
        <v>0</v>
      </c>
      <c r="CP87">
        <f t="shared" si="83"/>
        <v>193.92</v>
      </c>
      <c r="CQ87">
        <f t="shared" si="84"/>
        <v>32.32</v>
      </c>
      <c r="CR87">
        <f t="shared" si="85"/>
        <v>0</v>
      </c>
      <c r="CS87">
        <f t="shared" si="86"/>
        <v>0</v>
      </c>
      <c r="CT87">
        <f t="shared" si="87"/>
        <v>0</v>
      </c>
      <c r="CU87">
        <f t="shared" si="88"/>
        <v>0</v>
      </c>
      <c r="CV87">
        <f t="shared" si="89"/>
        <v>0</v>
      </c>
      <c r="CW87">
        <f t="shared" si="90"/>
        <v>0</v>
      </c>
      <c r="CX87">
        <f t="shared" si="91"/>
        <v>0</v>
      </c>
      <c r="CY87">
        <f t="shared" si="92"/>
        <v>0</v>
      </c>
      <c r="CZ87">
        <f t="shared" si="93"/>
        <v>0</v>
      </c>
      <c r="DC87" t="s">
        <v>3</v>
      </c>
      <c r="DD87" t="s">
        <v>3</v>
      </c>
      <c r="DE87" t="s">
        <v>3</v>
      </c>
      <c r="DF87" t="s">
        <v>3</v>
      </c>
      <c r="DG87" t="s">
        <v>3</v>
      </c>
      <c r="DH87" t="s">
        <v>3</v>
      </c>
      <c r="DI87" t="s">
        <v>3</v>
      </c>
      <c r="DJ87" t="s">
        <v>3</v>
      </c>
      <c r="DK87" t="s">
        <v>3</v>
      </c>
      <c r="DL87" t="s">
        <v>3</v>
      </c>
      <c r="DM87" t="s">
        <v>3</v>
      </c>
      <c r="DN87">
        <v>0</v>
      </c>
      <c r="DO87">
        <v>0</v>
      </c>
      <c r="DP87">
        <v>1</v>
      </c>
      <c r="DQ87">
        <v>1</v>
      </c>
      <c r="DU87">
        <v>1010</v>
      </c>
      <c r="DV87" t="s">
        <v>134</v>
      </c>
      <c r="DW87" t="s">
        <v>134</v>
      </c>
      <c r="DX87">
        <v>1</v>
      </c>
      <c r="DZ87" t="s">
        <v>3</v>
      </c>
      <c r="EA87" t="s">
        <v>3</v>
      </c>
      <c r="EB87" t="s">
        <v>3</v>
      </c>
      <c r="EC87" t="s">
        <v>3</v>
      </c>
      <c r="EE87">
        <v>50663849</v>
      </c>
      <c r="EF87">
        <v>8</v>
      </c>
      <c r="EG87" t="s">
        <v>163</v>
      </c>
      <c r="EH87">
        <v>0</v>
      </c>
      <c r="EI87" t="s">
        <v>3</v>
      </c>
      <c r="EJ87">
        <v>1</v>
      </c>
      <c r="EK87">
        <v>500001</v>
      </c>
      <c r="EL87" t="s">
        <v>164</v>
      </c>
      <c r="EM87" t="s">
        <v>165</v>
      </c>
      <c r="EO87" t="s">
        <v>3</v>
      </c>
      <c r="EQ87">
        <v>0</v>
      </c>
      <c r="ER87">
        <v>32.32</v>
      </c>
      <c r="ES87">
        <v>32.32</v>
      </c>
      <c r="ET87">
        <v>0</v>
      </c>
      <c r="EU87">
        <v>0</v>
      </c>
      <c r="EV87">
        <v>0</v>
      </c>
      <c r="EW87">
        <v>0</v>
      </c>
      <c r="EX87">
        <v>0</v>
      </c>
      <c r="FQ87">
        <v>0</v>
      </c>
      <c r="FR87">
        <f t="shared" si="94"/>
        <v>0</v>
      </c>
      <c r="FS87">
        <v>0</v>
      </c>
      <c r="FX87">
        <v>0</v>
      </c>
      <c r="FY87">
        <v>0</v>
      </c>
      <c r="GA87" t="s">
        <v>3</v>
      </c>
      <c r="GD87">
        <v>1</v>
      </c>
      <c r="GF87">
        <v>875201068</v>
      </c>
      <c r="GG87">
        <v>2</v>
      </c>
      <c r="GH87">
        <v>1</v>
      </c>
      <c r="GI87">
        <v>-2</v>
      </c>
      <c r="GJ87">
        <v>0</v>
      </c>
      <c r="GK87">
        <v>0</v>
      </c>
      <c r="GL87">
        <f t="shared" si="95"/>
        <v>0</v>
      </c>
      <c r="GM87">
        <f t="shared" si="96"/>
        <v>193.92</v>
      </c>
      <c r="GN87">
        <f t="shared" si="97"/>
        <v>193.92</v>
      </c>
      <c r="GO87">
        <f t="shared" si="98"/>
        <v>0</v>
      </c>
      <c r="GP87">
        <f t="shared" si="99"/>
        <v>0</v>
      </c>
      <c r="GR87">
        <v>0</v>
      </c>
      <c r="GS87">
        <v>3</v>
      </c>
      <c r="GT87">
        <v>0</v>
      </c>
      <c r="GU87" t="s">
        <v>3</v>
      </c>
      <c r="GV87">
        <f t="shared" si="100"/>
        <v>0</v>
      </c>
      <c r="GW87">
        <v>1</v>
      </c>
      <c r="GX87">
        <f t="shared" si="101"/>
        <v>0</v>
      </c>
      <c r="HA87">
        <v>0</v>
      </c>
      <c r="HB87">
        <v>0</v>
      </c>
      <c r="HC87">
        <f t="shared" si="102"/>
        <v>0</v>
      </c>
      <c r="HE87" t="s">
        <v>3</v>
      </c>
      <c r="HF87" t="s">
        <v>3</v>
      </c>
      <c r="IK87">
        <v>0</v>
      </c>
    </row>
    <row r="88" spans="1:245" x14ac:dyDescent="0.2">
      <c r="A88">
        <v>18</v>
      </c>
      <c r="B88">
        <v>1</v>
      </c>
      <c r="C88">
        <v>66</v>
      </c>
      <c r="E88" t="s">
        <v>185</v>
      </c>
      <c r="F88" t="s">
        <v>186</v>
      </c>
      <c r="G88" t="s">
        <v>187</v>
      </c>
      <c r="H88" t="s">
        <v>139</v>
      </c>
      <c r="I88">
        <f>I78*J88</f>
        <v>0.17340000000000003</v>
      </c>
      <c r="J88">
        <v>1.02</v>
      </c>
      <c r="O88">
        <f t="shared" si="68"/>
        <v>0</v>
      </c>
      <c r="P88">
        <f t="shared" si="69"/>
        <v>0</v>
      </c>
      <c r="Q88">
        <f t="shared" si="70"/>
        <v>0</v>
      </c>
      <c r="R88">
        <f t="shared" si="71"/>
        <v>0</v>
      </c>
      <c r="S88">
        <f t="shared" si="72"/>
        <v>0</v>
      </c>
      <c r="T88">
        <f t="shared" si="73"/>
        <v>0</v>
      </c>
      <c r="U88">
        <f t="shared" si="74"/>
        <v>0</v>
      </c>
      <c r="V88">
        <f t="shared" si="75"/>
        <v>0</v>
      </c>
      <c r="W88">
        <f t="shared" si="76"/>
        <v>0</v>
      </c>
      <c r="X88">
        <f t="shared" si="77"/>
        <v>0</v>
      </c>
      <c r="Y88">
        <f t="shared" si="78"/>
        <v>0</v>
      </c>
      <c r="AA88">
        <v>50633680</v>
      </c>
      <c r="AB88">
        <f t="shared" si="79"/>
        <v>0</v>
      </c>
      <c r="AC88">
        <f t="shared" si="80"/>
        <v>0</v>
      </c>
      <c r="AD88">
        <f t="shared" si="103"/>
        <v>0</v>
      </c>
      <c r="AE88">
        <f t="shared" si="104"/>
        <v>0</v>
      </c>
      <c r="AF88">
        <f t="shared" si="105"/>
        <v>0</v>
      </c>
      <c r="AG88">
        <f t="shared" si="81"/>
        <v>0</v>
      </c>
      <c r="AH88">
        <f t="shared" si="106"/>
        <v>0</v>
      </c>
      <c r="AI88">
        <f t="shared" si="107"/>
        <v>0</v>
      </c>
      <c r="AJ88">
        <f t="shared" si="82"/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1</v>
      </c>
      <c r="AW88">
        <v>1</v>
      </c>
      <c r="AZ88">
        <v>1</v>
      </c>
      <c r="BA88">
        <v>1</v>
      </c>
      <c r="BB88">
        <v>1</v>
      </c>
      <c r="BC88">
        <v>1</v>
      </c>
      <c r="BD88" t="s">
        <v>3</v>
      </c>
      <c r="BE88" t="s">
        <v>3</v>
      </c>
      <c r="BF88" t="s">
        <v>3</v>
      </c>
      <c r="BG88" t="s">
        <v>3</v>
      </c>
      <c r="BH88">
        <v>3</v>
      </c>
      <c r="BI88">
        <v>2</v>
      </c>
      <c r="BJ88" t="s">
        <v>188</v>
      </c>
      <c r="BM88">
        <v>500002</v>
      </c>
      <c r="BN88">
        <v>0</v>
      </c>
      <c r="BO88" t="s">
        <v>3</v>
      </c>
      <c r="BP88">
        <v>0</v>
      </c>
      <c r="BQ88">
        <v>12</v>
      </c>
      <c r="BR88">
        <v>0</v>
      </c>
      <c r="BS88">
        <v>1</v>
      </c>
      <c r="BT88">
        <v>1</v>
      </c>
      <c r="BU88">
        <v>1</v>
      </c>
      <c r="BV88">
        <v>1</v>
      </c>
      <c r="BW88">
        <v>1</v>
      </c>
      <c r="BX88">
        <v>1</v>
      </c>
      <c r="BY88" t="s">
        <v>3</v>
      </c>
      <c r="BZ88">
        <v>0</v>
      </c>
      <c r="CA88">
        <v>0</v>
      </c>
      <c r="CE88">
        <v>0</v>
      </c>
      <c r="CF88">
        <v>0</v>
      </c>
      <c r="CG88">
        <v>0</v>
      </c>
      <c r="CM88">
        <v>0</v>
      </c>
      <c r="CN88" t="s">
        <v>3</v>
      </c>
      <c r="CO88">
        <v>0</v>
      </c>
      <c r="CP88">
        <f t="shared" si="83"/>
        <v>0</v>
      </c>
      <c r="CQ88">
        <f t="shared" si="84"/>
        <v>0</v>
      </c>
      <c r="CR88">
        <f t="shared" si="85"/>
        <v>0</v>
      </c>
      <c r="CS88">
        <f t="shared" si="86"/>
        <v>0</v>
      </c>
      <c r="CT88">
        <f t="shared" si="87"/>
        <v>0</v>
      </c>
      <c r="CU88">
        <f t="shared" si="88"/>
        <v>0</v>
      </c>
      <c r="CV88">
        <f t="shared" si="89"/>
        <v>0</v>
      </c>
      <c r="CW88">
        <f t="shared" si="90"/>
        <v>0</v>
      </c>
      <c r="CX88">
        <f t="shared" si="91"/>
        <v>0</v>
      </c>
      <c r="CY88">
        <f t="shared" si="92"/>
        <v>0</v>
      </c>
      <c r="CZ88">
        <f t="shared" si="93"/>
        <v>0</v>
      </c>
      <c r="DC88" t="s">
        <v>3</v>
      </c>
      <c r="DD88" t="s">
        <v>3</v>
      </c>
      <c r="DE88" t="s">
        <v>3</v>
      </c>
      <c r="DF88" t="s">
        <v>3</v>
      </c>
      <c r="DG88" t="s">
        <v>3</v>
      </c>
      <c r="DH88" t="s">
        <v>3</v>
      </c>
      <c r="DI88" t="s">
        <v>3</v>
      </c>
      <c r="DJ88" t="s">
        <v>3</v>
      </c>
      <c r="DK88" t="s">
        <v>3</v>
      </c>
      <c r="DL88" t="s">
        <v>3</v>
      </c>
      <c r="DM88" t="s">
        <v>3</v>
      </c>
      <c r="DN88">
        <v>0</v>
      </c>
      <c r="DO88">
        <v>0</v>
      </c>
      <c r="DP88">
        <v>1</v>
      </c>
      <c r="DQ88">
        <v>1</v>
      </c>
      <c r="DU88">
        <v>1013</v>
      </c>
      <c r="DV88" t="s">
        <v>139</v>
      </c>
      <c r="DW88" t="s">
        <v>141</v>
      </c>
      <c r="DX88">
        <v>1</v>
      </c>
      <c r="DZ88" t="s">
        <v>3</v>
      </c>
      <c r="EA88" t="s">
        <v>3</v>
      </c>
      <c r="EB88" t="s">
        <v>3</v>
      </c>
      <c r="EC88" t="s">
        <v>3</v>
      </c>
      <c r="EE88">
        <v>50663850</v>
      </c>
      <c r="EF88">
        <v>12</v>
      </c>
      <c r="EG88" t="s">
        <v>174</v>
      </c>
      <c r="EH88">
        <v>0</v>
      </c>
      <c r="EI88" t="s">
        <v>3</v>
      </c>
      <c r="EJ88">
        <v>2</v>
      </c>
      <c r="EK88">
        <v>500002</v>
      </c>
      <c r="EL88" t="s">
        <v>175</v>
      </c>
      <c r="EM88" t="s">
        <v>176</v>
      </c>
      <c r="EO88" t="s">
        <v>3</v>
      </c>
      <c r="EQ88">
        <v>0</v>
      </c>
      <c r="ER88">
        <v>0</v>
      </c>
      <c r="ES88">
        <v>0</v>
      </c>
      <c r="ET88">
        <v>0</v>
      </c>
      <c r="EU88">
        <v>0</v>
      </c>
      <c r="EV88">
        <v>0</v>
      </c>
      <c r="EW88">
        <v>0</v>
      </c>
      <c r="EX88">
        <v>0</v>
      </c>
      <c r="FQ88">
        <v>0</v>
      </c>
      <c r="FR88">
        <f t="shared" si="94"/>
        <v>0</v>
      </c>
      <c r="FS88">
        <v>0</v>
      </c>
      <c r="FX88">
        <v>0</v>
      </c>
      <c r="FY88">
        <v>0</v>
      </c>
      <c r="GA88" t="s">
        <v>3</v>
      </c>
      <c r="GD88">
        <v>1</v>
      </c>
      <c r="GF88">
        <v>896236874</v>
      </c>
      <c r="GG88">
        <v>2</v>
      </c>
      <c r="GH88">
        <v>1</v>
      </c>
      <c r="GI88">
        <v>-2</v>
      </c>
      <c r="GJ88">
        <v>0</v>
      </c>
      <c r="GK88">
        <v>0</v>
      </c>
      <c r="GL88">
        <f t="shared" si="95"/>
        <v>0</v>
      </c>
      <c r="GM88">
        <f t="shared" si="96"/>
        <v>0</v>
      </c>
      <c r="GN88">
        <f t="shared" si="97"/>
        <v>0</v>
      </c>
      <c r="GO88">
        <f t="shared" si="98"/>
        <v>0</v>
      </c>
      <c r="GP88">
        <f t="shared" si="99"/>
        <v>0</v>
      </c>
      <c r="GR88">
        <v>0</v>
      </c>
      <c r="GS88">
        <v>3</v>
      </c>
      <c r="GT88">
        <v>0</v>
      </c>
      <c r="GU88" t="s">
        <v>3</v>
      </c>
      <c r="GV88">
        <f t="shared" si="100"/>
        <v>0</v>
      </c>
      <c r="GW88">
        <v>1</v>
      </c>
      <c r="GX88">
        <f t="shared" si="101"/>
        <v>0</v>
      </c>
      <c r="HA88">
        <v>0</v>
      </c>
      <c r="HB88">
        <v>0</v>
      </c>
      <c r="HC88">
        <f t="shared" si="102"/>
        <v>0</v>
      </c>
      <c r="HE88" t="s">
        <v>3</v>
      </c>
      <c r="HF88" t="s">
        <v>3</v>
      </c>
      <c r="IK88">
        <v>0</v>
      </c>
    </row>
    <row r="89" spans="1:245" x14ac:dyDescent="0.2">
      <c r="A89">
        <v>18</v>
      </c>
      <c r="B89">
        <v>1</v>
      </c>
      <c r="C89">
        <v>60</v>
      </c>
      <c r="E89" t="s">
        <v>189</v>
      </c>
      <c r="F89" t="s">
        <v>190</v>
      </c>
      <c r="G89" t="s">
        <v>191</v>
      </c>
      <c r="H89" t="s">
        <v>192</v>
      </c>
      <c r="I89">
        <f>I78*J89</f>
        <v>-0.34</v>
      </c>
      <c r="J89">
        <v>-2</v>
      </c>
      <c r="O89">
        <f t="shared" si="68"/>
        <v>-77.14</v>
      </c>
      <c r="P89">
        <f t="shared" si="69"/>
        <v>-77.14</v>
      </c>
      <c r="Q89">
        <f t="shared" si="70"/>
        <v>0</v>
      </c>
      <c r="R89">
        <f t="shared" si="71"/>
        <v>0</v>
      </c>
      <c r="S89">
        <f t="shared" si="72"/>
        <v>0</v>
      </c>
      <c r="T89">
        <f t="shared" si="73"/>
        <v>0</v>
      </c>
      <c r="U89">
        <f t="shared" si="74"/>
        <v>0</v>
      </c>
      <c r="V89">
        <f t="shared" si="75"/>
        <v>0</v>
      </c>
      <c r="W89">
        <f t="shared" si="76"/>
        <v>0</v>
      </c>
      <c r="X89">
        <f t="shared" si="77"/>
        <v>0</v>
      </c>
      <c r="Y89">
        <f t="shared" si="78"/>
        <v>0</v>
      </c>
      <c r="AA89">
        <v>50633680</v>
      </c>
      <c r="AB89">
        <f t="shared" si="79"/>
        <v>226.87</v>
      </c>
      <c r="AC89">
        <f t="shared" si="80"/>
        <v>226.87</v>
      </c>
      <c r="AD89">
        <f t="shared" si="103"/>
        <v>0</v>
      </c>
      <c r="AE89">
        <f t="shared" si="104"/>
        <v>0</v>
      </c>
      <c r="AF89">
        <f t="shared" si="105"/>
        <v>0</v>
      </c>
      <c r="AG89">
        <f t="shared" si="81"/>
        <v>0</v>
      </c>
      <c r="AH89">
        <f t="shared" si="106"/>
        <v>0</v>
      </c>
      <c r="AI89">
        <f t="shared" si="107"/>
        <v>0</v>
      </c>
      <c r="AJ89">
        <f t="shared" si="82"/>
        <v>0</v>
      </c>
      <c r="AK89">
        <v>226.87</v>
      </c>
      <c r="AL89">
        <v>226.87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1</v>
      </c>
      <c r="AW89">
        <v>1</v>
      </c>
      <c r="AZ89">
        <v>1</v>
      </c>
      <c r="BA89">
        <v>1</v>
      </c>
      <c r="BB89">
        <v>1</v>
      </c>
      <c r="BC89">
        <v>1</v>
      </c>
      <c r="BD89" t="s">
        <v>3</v>
      </c>
      <c r="BE89" t="s">
        <v>3</v>
      </c>
      <c r="BF89" t="s">
        <v>3</v>
      </c>
      <c r="BG89" t="s">
        <v>3</v>
      </c>
      <c r="BH89">
        <v>3</v>
      </c>
      <c r="BI89">
        <v>1</v>
      </c>
      <c r="BJ89" t="s">
        <v>193</v>
      </c>
      <c r="BM89">
        <v>500001</v>
      </c>
      <c r="BN89">
        <v>0</v>
      </c>
      <c r="BO89" t="s">
        <v>3</v>
      </c>
      <c r="BP89">
        <v>0</v>
      </c>
      <c r="BQ89">
        <v>8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 t="s">
        <v>3</v>
      </c>
      <c r="BZ89">
        <v>0</v>
      </c>
      <c r="CA89">
        <v>0</v>
      </c>
      <c r="CE89">
        <v>0</v>
      </c>
      <c r="CF89">
        <v>0</v>
      </c>
      <c r="CG89">
        <v>0</v>
      </c>
      <c r="CM89">
        <v>0</v>
      </c>
      <c r="CN89" t="s">
        <v>3</v>
      </c>
      <c r="CO89">
        <v>0</v>
      </c>
      <c r="CP89">
        <f t="shared" si="83"/>
        <v>-77.14</v>
      </c>
      <c r="CQ89">
        <f t="shared" si="84"/>
        <v>226.87</v>
      </c>
      <c r="CR89">
        <f t="shared" si="85"/>
        <v>0</v>
      </c>
      <c r="CS89">
        <f t="shared" si="86"/>
        <v>0</v>
      </c>
      <c r="CT89">
        <f t="shared" si="87"/>
        <v>0</v>
      </c>
      <c r="CU89">
        <f t="shared" si="88"/>
        <v>0</v>
      </c>
      <c r="CV89">
        <f t="shared" si="89"/>
        <v>0</v>
      </c>
      <c r="CW89">
        <f t="shared" si="90"/>
        <v>0</v>
      </c>
      <c r="CX89">
        <f t="shared" si="91"/>
        <v>0</v>
      </c>
      <c r="CY89">
        <f t="shared" si="92"/>
        <v>0</v>
      </c>
      <c r="CZ89">
        <f t="shared" si="93"/>
        <v>0</v>
      </c>
      <c r="DC89" t="s">
        <v>3</v>
      </c>
      <c r="DD89" t="s">
        <v>3</v>
      </c>
      <c r="DE89" t="s">
        <v>3</v>
      </c>
      <c r="DF89" t="s">
        <v>3</v>
      </c>
      <c r="DG89" t="s">
        <v>3</v>
      </c>
      <c r="DH89" t="s">
        <v>3</v>
      </c>
      <c r="DI89" t="s">
        <v>3</v>
      </c>
      <c r="DJ89" t="s">
        <v>3</v>
      </c>
      <c r="DK89" t="s">
        <v>3</v>
      </c>
      <c r="DL89" t="s">
        <v>3</v>
      </c>
      <c r="DM89" t="s">
        <v>3</v>
      </c>
      <c r="DN89">
        <v>0</v>
      </c>
      <c r="DO89">
        <v>0</v>
      </c>
      <c r="DP89">
        <v>1</v>
      </c>
      <c r="DQ89">
        <v>1</v>
      </c>
      <c r="DU89">
        <v>1013</v>
      </c>
      <c r="DV89" t="s">
        <v>192</v>
      </c>
      <c r="DW89" t="s">
        <v>192</v>
      </c>
      <c r="DX89">
        <v>1</v>
      </c>
      <c r="DZ89" t="s">
        <v>3</v>
      </c>
      <c r="EA89" t="s">
        <v>3</v>
      </c>
      <c r="EB89" t="s">
        <v>3</v>
      </c>
      <c r="EC89" t="s">
        <v>3</v>
      </c>
      <c r="EE89">
        <v>50663849</v>
      </c>
      <c r="EF89">
        <v>8</v>
      </c>
      <c r="EG89" t="s">
        <v>163</v>
      </c>
      <c r="EH89">
        <v>0</v>
      </c>
      <c r="EI89" t="s">
        <v>3</v>
      </c>
      <c r="EJ89">
        <v>1</v>
      </c>
      <c r="EK89">
        <v>500001</v>
      </c>
      <c r="EL89" t="s">
        <v>164</v>
      </c>
      <c r="EM89" t="s">
        <v>165</v>
      </c>
      <c r="EO89" t="s">
        <v>3</v>
      </c>
      <c r="EQ89">
        <v>0</v>
      </c>
      <c r="ER89">
        <v>226.87</v>
      </c>
      <c r="ES89">
        <v>226.87</v>
      </c>
      <c r="ET89">
        <v>0</v>
      </c>
      <c r="EU89">
        <v>0</v>
      </c>
      <c r="EV89">
        <v>0</v>
      </c>
      <c r="EW89">
        <v>0</v>
      </c>
      <c r="EX89">
        <v>0</v>
      </c>
      <c r="FQ89">
        <v>0</v>
      </c>
      <c r="FR89">
        <f t="shared" si="94"/>
        <v>0</v>
      </c>
      <c r="FS89">
        <v>0</v>
      </c>
      <c r="FX89">
        <v>0</v>
      </c>
      <c r="FY89">
        <v>0</v>
      </c>
      <c r="GA89" t="s">
        <v>3</v>
      </c>
      <c r="GD89">
        <v>1</v>
      </c>
      <c r="GF89">
        <v>2031122623</v>
      </c>
      <c r="GG89">
        <v>2</v>
      </c>
      <c r="GH89">
        <v>1</v>
      </c>
      <c r="GI89">
        <v>-2</v>
      </c>
      <c r="GJ89">
        <v>0</v>
      </c>
      <c r="GK89">
        <v>0</v>
      </c>
      <c r="GL89">
        <f t="shared" si="95"/>
        <v>0</v>
      </c>
      <c r="GM89">
        <f t="shared" si="96"/>
        <v>-77.14</v>
      </c>
      <c r="GN89">
        <f t="shared" si="97"/>
        <v>-77.14</v>
      </c>
      <c r="GO89">
        <f t="shared" si="98"/>
        <v>0</v>
      </c>
      <c r="GP89">
        <f t="shared" si="99"/>
        <v>0</v>
      </c>
      <c r="GR89">
        <v>0</v>
      </c>
      <c r="GS89">
        <v>3</v>
      </c>
      <c r="GT89">
        <v>0</v>
      </c>
      <c r="GU89" t="s">
        <v>3</v>
      </c>
      <c r="GV89">
        <f t="shared" si="100"/>
        <v>0</v>
      </c>
      <c r="GW89">
        <v>1</v>
      </c>
      <c r="GX89">
        <f t="shared" si="101"/>
        <v>0</v>
      </c>
      <c r="HA89">
        <v>0</v>
      </c>
      <c r="HB89">
        <v>0</v>
      </c>
      <c r="HC89">
        <f t="shared" si="102"/>
        <v>0</v>
      </c>
      <c r="HE89" t="s">
        <v>3</v>
      </c>
      <c r="HF89" t="s">
        <v>3</v>
      </c>
      <c r="IK89">
        <v>0</v>
      </c>
    </row>
    <row r="90" spans="1:245" x14ac:dyDescent="0.2">
      <c r="A90">
        <v>18</v>
      </c>
      <c r="B90">
        <v>1</v>
      </c>
      <c r="C90">
        <v>61</v>
      </c>
      <c r="E90" t="s">
        <v>194</v>
      </c>
      <c r="F90" t="s">
        <v>195</v>
      </c>
      <c r="G90" t="s">
        <v>196</v>
      </c>
      <c r="H90" t="s">
        <v>192</v>
      </c>
      <c r="I90">
        <f>I78*J90</f>
        <v>-4.9300000000000006</v>
      </c>
      <c r="J90">
        <v>-29</v>
      </c>
      <c r="O90">
        <f t="shared" si="68"/>
        <v>-766.47</v>
      </c>
      <c r="P90">
        <f t="shared" si="69"/>
        <v>-766.47</v>
      </c>
      <c r="Q90">
        <f t="shared" si="70"/>
        <v>0</v>
      </c>
      <c r="R90">
        <f t="shared" si="71"/>
        <v>0</v>
      </c>
      <c r="S90">
        <f t="shared" si="72"/>
        <v>0</v>
      </c>
      <c r="T90">
        <f t="shared" si="73"/>
        <v>0</v>
      </c>
      <c r="U90">
        <f t="shared" si="74"/>
        <v>0</v>
      </c>
      <c r="V90">
        <f t="shared" si="75"/>
        <v>0</v>
      </c>
      <c r="W90">
        <f t="shared" si="76"/>
        <v>0</v>
      </c>
      <c r="X90">
        <f t="shared" si="77"/>
        <v>0</v>
      </c>
      <c r="Y90">
        <f t="shared" si="78"/>
        <v>0</v>
      </c>
      <c r="AA90">
        <v>50633680</v>
      </c>
      <c r="AB90">
        <f t="shared" si="79"/>
        <v>155.47</v>
      </c>
      <c r="AC90">
        <f t="shared" si="80"/>
        <v>155.47</v>
      </c>
      <c r="AD90">
        <f t="shared" si="103"/>
        <v>0</v>
      </c>
      <c r="AE90">
        <f t="shared" si="104"/>
        <v>0</v>
      </c>
      <c r="AF90">
        <f t="shared" si="105"/>
        <v>0</v>
      </c>
      <c r="AG90">
        <f t="shared" si="81"/>
        <v>0</v>
      </c>
      <c r="AH90">
        <f t="shared" si="106"/>
        <v>0</v>
      </c>
      <c r="AI90">
        <f t="shared" si="107"/>
        <v>0</v>
      </c>
      <c r="AJ90">
        <f t="shared" si="82"/>
        <v>0</v>
      </c>
      <c r="AK90">
        <v>155.47</v>
      </c>
      <c r="AL90">
        <v>155.47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1</v>
      </c>
      <c r="AW90">
        <v>1</v>
      </c>
      <c r="AZ90">
        <v>1</v>
      </c>
      <c r="BA90">
        <v>1</v>
      </c>
      <c r="BB90">
        <v>1</v>
      </c>
      <c r="BC90">
        <v>1</v>
      </c>
      <c r="BD90" t="s">
        <v>3</v>
      </c>
      <c r="BE90" t="s">
        <v>3</v>
      </c>
      <c r="BF90" t="s">
        <v>3</v>
      </c>
      <c r="BG90" t="s">
        <v>3</v>
      </c>
      <c r="BH90">
        <v>3</v>
      </c>
      <c r="BI90">
        <v>1</v>
      </c>
      <c r="BJ90" t="s">
        <v>197</v>
      </c>
      <c r="BM90">
        <v>500001</v>
      </c>
      <c r="BN90">
        <v>0</v>
      </c>
      <c r="BO90" t="s">
        <v>3</v>
      </c>
      <c r="BP90">
        <v>0</v>
      </c>
      <c r="BQ90">
        <v>8</v>
      </c>
      <c r="BR90">
        <v>1</v>
      </c>
      <c r="BS90">
        <v>1</v>
      </c>
      <c r="BT90">
        <v>1</v>
      </c>
      <c r="BU90">
        <v>1</v>
      </c>
      <c r="BV90">
        <v>1</v>
      </c>
      <c r="BW90">
        <v>1</v>
      </c>
      <c r="BX90">
        <v>1</v>
      </c>
      <c r="BY90" t="s">
        <v>3</v>
      </c>
      <c r="BZ90">
        <v>0</v>
      </c>
      <c r="CA90">
        <v>0</v>
      </c>
      <c r="CE90">
        <v>0</v>
      </c>
      <c r="CF90">
        <v>0</v>
      </c>
      <c r="CG90">
        <v>0</v>
      </c>
      <c r="CM90">
        <v>0</v>
      </c>
      <c r="CN90" t="s">
        <v>3</v>
      </c>
      <c r="CO90">
        <v>0</v>
      </c>
      <c r="CP90">
        <f t="shared" si="83"/>
        <v>-766.47</v>
      </c>
      <c r="CQ90">
        <f t="shared" si="84"/>
        <v>155.47</v>
      </c>
      <c r="CR90">
        <f t="shared" si="85"/>
        <v>0</v>
      </c>
      <c r="CS90">
        <f t="shared" si="86"/>
        <v>0</v>
      </c>
      <c r="CT90">
        <f t="shared" si="87"/>
        <v>0</v>
      </c>
      <c r="CU90">
        <f t="shared" si="88"/>
        <v>0</v>
      </c>
      <c r="CV90">
        <f t="shared" si="89"/>
        <v>0</v>
      </c>
      <c r="CW90">
        <f t="shared" si="90"/>
        <v>0</v>
      </c>
      <c r="CX90">
        <f t="shared" si="91"/>
        <v>0</v>
      </c>
      <c r="CY90">
        <f t="shared" si="92"/>
        <v>0</v>
      </c>
      <c r="CZ90">
        <f t="shared" si="93"/>
        <v>0</v>
      </c>
      <c r="DC90" t="s">
        <v>3</v>
      </c>
      <c r="DD90" t="s">
        <v>3</v>
      </c>
      <c r="DE90" t="s">
        <v>3</v>
      </c>
      <c r="DF90" t="s">
        <v>3</v>
      </c>
      <c r="DG90" t="s">
        <v>3</v>
      </c>
      <c r="DH90" t="s">
        <v>3</v>
      </c>
      <c r="DI90" t="s">
        <v>3</v>
      </c>
      <c r="DJ90" t="s">
        <v>3</v>
      </c>
      <c r="DK90" t="s">
        <v>3</v>
      </c>
      <c r="DL90" t="s">
        <v>3</v>
      </c>
      <c r="DM90" t="s">
        <v>3</v>
      </c>
      <c r="DN90">
        <v>0</v>
      </c>
      <c r="DO90">
        <v>0</v>
      </c>
      <c r="DP90">
        <v>1</v>
      </c>
      <c r="DQ90">
        <v>1</v>
      </c>
      <c r="DU90">
        <v>1013</v>
      </c>
      <c r="DV90" t="s">
        <v>192</v>
      </c>
      <c r="DW90" t="s">
        <v>192</v>
      </c>
      <c r="DX90">
        <v>1</v>
      </c>
      <c r="DZ90" t="s">
        <v>3</v>
      </c>
      <c r="EA90" t="s">
        <v>3</v>
      </c>
      <c r="EB90" t="s">
        <v>3</v>
      </c>
      <c r="EC90" t="s">
        <v>3</v>
      </c>
      <c r="EE90">
        <v>50663849</v>
      </c>
      <c r="EF90">
        <v>8</v>
      </c>
      <c r="EG90" t="s">
        <v>163</v>
      </c>
      <c r="EH90">
        <v>0</v>
      </c>
      <c r="EI90" t="s">
        <v>3</v>
      </c>
      <c r="EJ90">
        <v>1</v>
      </c>
      <c r="EK90">
        <v>500001</v>
      </c>
      <c r="EL90" t="s">
        <v>164</v>
      </c>
      <c r="EM90" t="s">
        <v>165</v>
      </c>
      <c r="EO90" t="s">
        <v>3</v>
      </c>
      <c r="EQ90">
        <v>0</v>
      </c>
      <c r="ER90">
        <v>155.47</v>
      </c>
      <c r="ES90">
        <v>155.47</v>
      </c>
      <c r="ET90">
        <v>0</v>
      </c>
      <c r="EU90">
        <v>0</v>
      </c>
      <c r="EV90">
        <v>0</v>
      </c>
      <c r="EW90">
        <v>0</v>
      </c>
      <c r="EX90">
        <v>0</v>
      </c>
      <c r="FQ90">
        <v>0</v>
      </c>
      <c r="FR90">
        <f t="shared" si="94"/>
        <v>0</v>
      </c>
      <c r="FS90">
        <v>0</v>
      </c>
      <c r="FX90">
        <v>0</v>
      </c>
      <c r="FY90">
        <v>0</v>
      </c>
      <c r="GA90" t="s">
        <v>3</v>
      </c>
      <c r="GD90">
        <v>1</v>
      </c>
      <c r="GF90">
        <v>1389074853</v>
      </c>
      <c r="GG90">
        <v>2</v>
      </c>
      <c r="GH90">
        <v>1</v>
      </c>
      <c r="GI90">
        <v>-2</v>
      </c>
      <c r="GJ90">
        <v>0</v>
      </c>
      <c r="GK90">
        <v>0</v>
      </c>
      <c r="GL90">
        <f t="shared" si="95"/>
        <v>0</v>
      </c>
      <c r="GM90">
        <f t="shared" si="96"/>
        <v>-766.47</v>
      </c>
      <c r="GN90">
        <f t="shared" si="97"/>
        <v>-766.47</v>
      </c>
      <c r="GO90">
        <f t="shared" si="98"/>
        <v>0</v>
      </c>
      <c r="GP90">
        <f t="shared" si="99"/>
        <v>0</v>
      </c>
      <c r="GR90">
        <v>0</v>
      </c>
      <c r="GS90">
        <v>3</v>
      </c>
      <c r="GT90">
        <v>0</v>
      </c>
      <c r="GU90" t="s">
        <v>3</v>
      </c>
      <c r="GV90">
        <f t="shared" si="100"/>
        <v>0</v>
      </c>
      <c r="GW90">
        <v>1</v>
      </c>
      <c r="GX90">
        <f t="shared" si="101"/>
        <v>0</v>
      </c>
      <c r="HA90">
        <v>0</v>
      </c>
      <c r="HB90">
        <v>0</v>
      </c>
      <c r="HC90">
        <f t="shared" si="102"/>
        <v>0</v>
      </c>
      <c r="HE90" t="s">
        <v>3</v>
      </c>
      <c r="HF90" t="s">
        <v>3</v>
      </c>
      <c r="IK90">
        <v>0</v>
      </c>
    </row>
    <row r="91" spans="1:245" x14ac:dyDescent="0.2">
      <c r="A91">
        <v>17</v>
      </c>
      <c r="B91">
        <v>1</v>
      </c>
      <c r="C91">
        <f>ROW(SmtRes!A78)</f>
        <v>78</v>
      </c>
      <c r="D91">
        <f>ROW(EtalonRes!A77)</f>
        <v>77</v>
      </c>
      <c r="E91" t="s">
        <v>198</v>
      </c>
      <c r="F91" t="s">
        <v>199</v>
      </c>
      <c r="G91" t="s">
        <v>200</v>
      </c>
      <c r="H91" t="s">
        <v>201</v>
      </c>
      <c r="I91">
        <f>ROUND(10/10,9)</f>
        <v>1</v>
      </c>
      <c r="J91">
        <v>0</v>
      </c>
      <c r="O91">
        <f t="shared" si="68"/>
        <v>35.06</v>
      </c>
      <c r="P91">
        <f t="shared" si="69"/>
        <v>1.24</v>
      </c>
      <c r="Q91">
        <f t="shared" si="70"/>
        <v>19.579999999999998</v>
      </c>
      <c r="R91">
        <f t="shared" si="71"/>
        <v>0</v>
      </c>
      <c r="S91">
        <f t="shared" si="72"/>
        <v>14.24</v>
      </c>
      <c r="T91">
        <f t="shared" si="73"/>
        <v>0</v>
      </c>
      <c r="U91">
        <f t="shared" si="74"/>
        <v>2.0699999999999998</v>
      </c>
      <c r="V91">
        <f t="shared" si="75"/>
        <v>0</v>
      </c>
      <c r="W91">
        <f t="shared" si="76"/>
        <v>0</v>
      </c>
      <c r="X91">
        <f t="shared" si="77"/>
        <v>14.95</v>
      </c>
      <c r="Y91">
        <f t="shared" si="78"/>
        <v>7.26</v>
      </c>
      <c r="AA91">
        <v>50633680</v>
      </c>
      <c r="AB91">
        <f t="shared" si="79"/>
        <v>35.06</v>
      </c>
      <c r="AC91">
        <f t="shared" si="80"/>
        <v>1.24</v>
      </c>
      <c r="AD91">
        <f>ROUND(((((ET91*1.25))-((EU91*1.25)))+AE91),2)</f>
        <v>19.579999999999998</v>
      </c>
      <c r="AE91">
        <f>ROUND(((EU91*1.25)),2)</f>
        <v>0</v>
      </c>
      <c r="AF91">
        <f>ROUND(((EV91*1.15)),2)</f>
        <v>14.24</v>
      </c>
      <c r="AG91">
        <f t="shared" si="81"/>
        <v>0</v>
      </c>
      <c r="AH91">
        <f>((EW91*1.15))</f>
        <v>2.0699999999999998</v>
      </c>
      <c r="AI91">
        <f>((EX91*1.25))</f>
        <v>0</v>
      </c>
      <c r="AJ91">
        <f t="shared" si="82"/>
        <v>0</v>
      </c>
      <c r="AK91">
        <v>29.28</v>
      </c>
      <c r="AL91">
        <v>1.24</v>
      </c>
      <c r="AM91">
        <v>15.66</v>
      </c>
      <c r="AN91">
        <v>0</v>
      </c>
      <c r="AO91">
        <v>12.38</v>
      </c>
      <c r="AP91">
        <v>0</v>
      </c>
      <c r="AQ91">
        <v>1.8</v>
      </c>
      <c r="AR91">
        <v>0</v>
      </c>
      <c r="AS91">
        <v>0</v>
      </c>
      <c r="AT91">
        <v>105</v>
      </c>
      <c r="AU91">
        <v>51</v>
      </c>
      <c r="AV91">
        <v>1</v>
      </c>
      <c r="AW91">
        <v>1</v>
      </c>
      <c r="AZ91">
        <v>1</v>
      </c>
      <c r="BA91">
        <v>1</v>
      </c>
      <c r="BB91">
        <v>1</v>
      </c>
      <c r="BC91">
        <v>1</v>
      </c>
      <c r="BD91" t="s">
        <v>3</v>
      </c>
      <c r="BE91" t="s">
        <v>3</v>
      </c>
      <c r="BF91" t="s">
        <v>3</v>
      </c>
      <c r="BG91" t="s">
        <v>3</v>
      </c>
      <c r="BH91">
        <v>0</v>
      </c>
      <c r="BI91">
        <v>1</v>
      </c>
      <c r="BJ91" t="s">
        <v>202</v>
      </c>
      <c r="BM91">
        <v>33001</v>
      </c>
      <c r="BN91">
        <v>0</v>
      </c>
      <c r="BO91" t="s">
        <v>3</v>
      </c>
      <c r="BP91">
        <v>0</v>
      </c>
      <c r="BQ91">
        <v>2</v>
      </c>
      <c r="BR91">
        <v>0</v>
      </c>
      <c r="BS91">
        <v>1</v>
      </c>
      <c r="BT91">
        <v>1</v>
      </c>
      <c r="BU91">
        <v>1</v>
      </c>
      <c r="BV91">
        <v>1</v>
      </c>
      <c r="BW91">
        <v>1</v>
      </c>
      <c r="BX91">
        <v>1</v>
      </c>
      <c r="BY91" t="s">
        <v>3</v>
      </c>
      <c r="BZ91">
        <v>105</v>
      </c>
      <c r="CA91">
        <v>60</v>
      </c>
      <c r="CE91">
        <v>0</v>
      </c>
      <c r="CF91">
        <v>0</v>
      </c>
      <c r="CG91">
        <v>0</v>
      </c>
      <c r="CM91">
        <v>0</v>
      </c>
      <c r="CN91" t="s">
        <v>3</v>
      </c>
      <c r="CO91">
        <v>0</v>
      </c>
      <c r="CP91">
        <f t="shared" si="83"/>
        <v>35.059999999999995</v>
      </c>
      <c r="CQ91">
        <f t="shared" si="84"/>
        <v>1.24</v>
      </c>
      <c r="CR91">
        <f t="shared" si="85"/>
        <v>19.579999999999998</v>
      </c>
      <c r="CS91">
        <f t="shared" si="86"/>
        <v>0</v>
      </c>
      <c r="CT91">
        <f t="shared" si="87"/>
        <v>14.24</v>
      </c>
      <c r="CU91">
        <f t="shared" si="88"/>
        <v>0</v>
      </c>
      <c r="CV91">
        <f t="shared" si="89"/>
        <v>2.0699999999999998</v>
      </c>
      <c r="CW91">
        <f t="shared" si="90"/>
        <v>0</v>
      </c>
      <c r="CX91">
        <f t="shared" si="91"/>
        <v>0</v>
      </c>
      <c r="CY91">
        <f t="shared" si="92"/>
        <v>14.952</v>
      </c>
      <c r="CZ91">
        <f t="shared" si="93"/>
        <v>7.2624000000000004</v>
      </c>
      <c r="DC91" t="s">
        <v>3</v>
      </c>
      <c r="DD91" t="s">
        <v>3</v>
      </c>
      <c r="DE91" t="s">
        <v>11</v>
      </c>
      <c r="DF91" t="s">
        <v>11</v>
      </c>
      <c r="DG91" t="s">
        <v>12</v>
      </c>
      <c r="DH91" t="s">
        <v>3</v>
      </c>
      <c r="DI91" t="s">
        <v>12</v>
      </c>
      <c r="DJ91" t="s">
        <v>11</v>
      </c>
      <c r="DK91" t="s">
        <v>3</v>
      </c>
      <c r="DL91" t="s">
        <v>3</v>
      </c>
      <c r="DM91" t="s">
        <v>3</v>
      </c>
      <c r="DN91">
        <v>0</v>
      </c>
      <c r="DO91">
        <v>0</v>
      </c>
      <c r="DP91">
        <v>1</v>
      </c>
      <c r="DQ91">
        <v>1</v>
      </c>
      <c r="DU91">
        <v>1013</v>
      </c>
      <c r="DV91" t="s">
        <v>201</v>
      </c>
      <c r="DW91" t="s">
        <v>201</v>
      </c>
      <c r="DX91">
        <v>1</v>
      </c>
      <c r="DZ91" t="s">
        <v>3</v>
      </c>
      <c r="EA91" t="s">
        <v>3</v>
      </c>
      <c r="EB91" t="s">
        <v>3</v>
      </c>
      <c r="EC91" t="s">
        <v>3</v>
      </c>
      <c r="EE91">
        <v>50663971</v>
      </c>
      <c r="EF91">
        <v>2</v>
      </c>
      <c r="EG91" t="s">
        <v>32</v>
      </c>
      <c r="EH91">
        <v>0</v>
      </c>
      <c r="EI91" t="s">
        <v>3</v>
      </c>
      <c r="EJ91">
        <v>1</v>
      </c>
      <c r="EK91">
        <v>33001</v>
      </c>
      <c r="EL91" t="s">
        <v>33</v>
      </c>
      <c r="EM91" t="s">
        <v>34</v>
      </c>
      <c r="EO91" t="s">
        <v>3</v>
      </c>
      <c r="EQ91">
        <v>0</v>
      </c>
      <c r="ER91">
        <v>29.28</v>
      </c>
      <c r="ES91">
        <v>1.24</v>
      </c>
      <c r="ET91">
        <v>15.66</v>
      </c>
      <c r="EU91">
        <v>0</v>
      </c>
      <c r="EV91">
        <v>12.38</v>
      </c>
      <c r="EW91">
        <v>1.8</v>
      </c>
      <c r="EX91">
        <v>0</v>
      </c>
      <c r="EY91">
        <v>0</v>
      </c>
      <c r="FQ91">
        <v>0</v>
      </c>
      <c r="FR91">
        <f t="shared" si="94"/>
        <v>0</v>
      </c>
      <c r="FS91">
        <v>0</v>
      </c>
      <c r="FU91" t="s">
        <v>35</v>
      </c>
      <c r="FX91">
        <v>105</v>
      </c>
      <c r="FY91">
        <v>51</v>
      </c>
      <c r="GA91" t="s">
        <v>3</v>
      </c>
      <c r="GD91">
        <v>1</v>
      </c>
      <c r="GF91">
        <v>862708909</v>
      </c>
      <c r="GG91">
        <v>2</v>
      </c>
      <c r="GH91">
        <v>1</v>
      </c>
      <c r="GI91">
        <v>-2</v>
      </c>
      <c r="GJ91">
        <v>0</v>
      </c>
      <c r="GK91">
        <v>0</v>
      </c>
      <c r="GL91">
        <f t="shared" si="95"/>
        <v>0</v>
      </c>
      <c r="GM91">
        <f t="shared" si="96"/>
        <v>57.27</v>
      </c>
      <c r="GN91">
        <f t="shared" si="97"/>
        <v>57.27</v>
      </c>
      <c r="GO91">
        <f t="shared" si="98"/>
        <v>0</v>
      </c>
      <c r="GP91">
        <f t="shared" si="99"/>
        <v>0</v>
      </c>
      <c r="GR91">
        <v>0</v>
      </c>
      <c r="GS91">
        <v>3</v>
      </c>
      <c r="GT91">
        <v>0</v>
      </c>
      <c r="GU91" t="s">
        <v>3</v>
      </c>
      <c r="GV91">
        <f t="shared" si="100"/>
        <v>0</v>
      </c>
      <c r="GW91">
        <v>1</v>
      </c>
      <c r="GX91">
        <f t="shared" si="101"/>
        <v>0</v>
      </c>
      <c r="HA91">
        <v>0</v>
      </c>
      <c r="HB91">
        <v>0</v>
      </c>
      <c r="HC91">
        <f t="shared" si="102"/>
        <v>0</v>
      </c>
      <c r="HE91" t="s">
        <v>3</v>
      </c>
      <c r="HF91" t="s">
        <v>3</v>
      </c>
      <c r="IK91">
        <v>0</v>
      </c>
    </row>
    <row r="92" spans="1:245" x14ac:dyDescent="0.2">
      <c r="A92">
        <v>18</v>
      </c>
      <c r="B92">
        <v>1</v>
      </c>
      <c r="C92">
        <v>77</v>
      </c>
      <c r="E92" t="s">
        <v>203</v>
      </c>
      <c r="F92" t="s">
        <v>204</v>
      </c>
      <c r="G92" t="s">
        <v>205</v>
      </c>
      <c r="H92" t="s">
        <v>206</v>
      </c>
      <c r="I92">
        <f>I91*J92</f>
        <v>4.6000000000000001E-4</v>
      </c>
      <c r="J92">
        <v>4.6000000000000001E-4</v>
      </c>
      <c r="O92">
        <f t="shared" si="68"/>
        <v>2.84</v>
      </c>
      <c r="P92">
        <f t="shared" si="69"/>
        <v>2.84</v>
      </c>
      <c r="Q92">
        <f t="shared" si="70"/>
        <v>0</v>
      </c>
      <c r="R92">
        <f t="shared" si="71"/>
        <v>0</v>
      </c>
      <c r="S92">
        <f t="shared" si="72"/>
        <v>0</v>
      </c>
      <c r="T92">
        <f t="shared" si="73"/>
        <v>0</v>
      </c>
      <c r="U92">
        <f t="shared" si="74"/>
        <v>0</v>
      </c>
      <c r="V92">
        <f t="shared" si="75"/>
        <v>0</v>
      </c>
      <c r="W92">
        <f t="shared" si="76"/>
        <v>0</v>
      </c>
      <c r="X92">
        <f t="shared" si="77"/>
        <v>0</v>
      </c>
      <c r="Y92">
        <f t="shared" si="78"/>
        <v>0</v>
      </c>
      <c r="AA92">
        <v>50633680</v>
      </c>
      <c r="AB92">
        <f t="shared" si="79"/>
        <v>6168</v>
      </c>
      <c r="AC92">
        <f t="shared" si="80"/>
        <v>6168</v>
      </c>
      <c r="AD92">
        <f>ROUND((((ET92)-(EU92))+AE92),2)</f>
        <v>0</v>
      </c>
      <c r="AE92">
        <f t="shared" ref="AE92:AF94" si="108">ROUND((EU92),2)</f>
        <v>0</v>
      </c>
      <c r="AF92">
        <f t="shared" si="108"/>
        <v>0</v>
      </c>
      <c r="AG92">
        <f t="shared" si="81"/>
        <v>0</v>
      </c>
      <c r="AH92">
        <f t="shared" ref="AH92:AI94" si="109">(EW92)</f>
        <v>0</v>
      </c>
      <c r="AI92">
        <f t="shared" si="109"/>
        <v>0</v>
      </c>
      <c r="AJ92">
        <f t="shared" si="82"/>
        <v>0</v>
      </c>
      <c r="AK92">
        <v>6168</v>
      </c>
      <c r="AL92">
        <v>6168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1</v>
      </c>
      <c r="AW92">
        <v>1</v>
      </c>
      <c r="AZ92">
        <v>1</v>
      </c>
      <c r="BA92">
        <v>1</v>
      </c>
      <c r="BB92">
        <v>1</v>
      </c>
      <c r="BC92">
        <v>1</v>
      </c>
      <c r="BD92" t="s">
        <v>3</v>
      </c>
      <c r="BE92" t="s">
        <v>3</v>
      </c>
      <c r="BF92" t="s">
        <v>3</v>
      </c>
      <c r="BG92" t="s">
        <v>3</v>
      </c>
      <c r="BH92">
        <v>3</v>
      </c>
      <c r="BI92">
        <v>1</v>
      </c>
      <c r="BJ92" t="s">
        <v>207</v>
      </c>
      <c r="BM92">
        <v>500001</v>
      </c>
      <c r="BN92">
        <v>0</v>
      </c>
      <c r="BO92" t="s">
        <v>3</v>
      </c>
      <c r="BP92">
        <v>0</v>
      </c>
      <c r="BQ92">
        <v>8</v>
      </c>
      <c r="BR92">
        <v>0</v>
      </c>
      <c r="BS92">
        <v>1</v>
      </c>
      <c r="BT92">
        <v>1</v>
      </c>
      <c r="BU92">
        <v>1</v>
      </c>
      <c r="BV92">
        <v>1</v>
      </c>
      <c r="BW92">
        <v>1</v>
      </c>
      <c r="BX92">
        <v>1</v>
      </c>
      <c r="BY92" t="s">
        <v>3</v>
      </c>
      <c r="BZ92">
        <v>0</v>
      </c>
      <c r="CA92">
        <v>0</v>
      </c>
      <c r="CE92">
        <v>0</v>
      </c>
      <c r="CF92">
        <v>0</v>
      </c>
      <c r="CG92">
        <v>0</v>
      </c>
      <c r="CM92">
        <v>0</v>
      </c>
      <c r="CN92" t="s">
        <v>3</v>
      </c>
      <c r="CO92">
        <v>0</v>
      </c>
      <c r="CP92">
        <f t="shared" si="83"/>
        <v>2.84</v>
      </c>
      <c r="CQ92">
        <f t="shared" si="84"/>
        <v>6168</v>
      </c>
      <c r="CR92">
        <f t="shared" si="85"/>
        <v>0</v>
      </c>
      <c r="CS92">
        <f t="shared" si="86"/>
        <v>0</v>
      </c>
      <c r="CT92">
        <f t="shared" si="87"/>
        <v>0</v>
      </c>
      <c r="CU92">
        <f t="shared" si="88"/>
        <v>0</v>
      </c>
      <c r="CV92">
        <f t="shared" si="89"/>
        <v>0</v>
      </c>
      <c r="CW92">
        <f t="shared" si="90"/>
        <v>0</v>
      </c>
      <c r="CX92">
        <f t="shared" si="91"/>
        <v>0</v>
      </c>
      <c r="CY92">
        <f t="shared" si="92"/>
        <v>0</v>
      </c>
      <c r="CZ92">
        <f t="shared" si="93"/>
        <v>0</v>
      </c>
      <c r="DC92" t="s">
        <v>3</v>
      </c>
      <c r="DD92" t="s">
        <v>3</v>
      </c>
      <c r="DE92" t="s">
        <v>3</v>
      </c>
      <c r="DF92" t="s">
        <v>3</v>
      </c>
      <c r="DG92" t="s">
        <v>3</v>
      </c>
      <c r="DH92" t="s">
        <v>3</v>
      </c>
      <c r="DI92" t="s">
        <v>3</v>
      </c>
      <c r="DJ92" t="s">
        <v>3</v>
      </c>
      <c r="DK92" t="s">
        <v>3</v>
      </c>
      <c r="DL92" t="s">
        <v>3</v>
      </c>
      <c r="DM92" t="s">
        <v>3</v>
      </c>
      <c r="DN92">
        <v>0</v>
      </c>
      <c r="DO92">
        <v>0</v>
      </c>
      <c r="DP92">
        <v>1</v>
      </c>
      <c r="DQ92">
        <v>1</v>
      </c>
      <c r="DU92">
        <v>1009</v>
      </c>
      <c r="DV92" t="s">
        <v>206</v>
      </c>
      <c r="DW92" t="s">
        <v>206</v>
      </c>
      <c r="DX92">
        <v>1000</v>
      </c>
      <c r="DZ92" t="s">
        <v>3</v>
      </c>
      <c r="EA92" t="s">
        <v>3</v>
      </c>
      <c r="EB92" t="s">
        <v>3</v>
      </c>
      <c r="EC92" t="s">
        <v>3</v>
      </c>
      <c r="EE92">
        <v>50663849</v>
      </c>
      <c r="EF92">
        <v>8</v>
      </c>
      <c r="EG92" t="s">
        <v>163</v>
      </c>
      <c r="EH92">
        <v>0</v>
      </c>
      <c r="EI92" t="s">
        <v>3</v>
      </c>
      <c r="EJ92">
        <v>1</v>
      </c>
      <c r="EK92">
        <v>500001</v>
      </c>
      <c r="EL92" t="s">
        <v>164</v>
      </c>
      <c r="EM92" t="s">
        <v>165</v>
      </c>
      <c r="EO92" t="s">
        <v>3</v>
      </c>
      <c r="EQ92">
        <v>0</v>
      </c>
      <c r="ER92">
        <v>6168</v>
      </c>
      <c r="ES92">
        <v>6168</v>
      </c>
      <c r="ET92">
        <v>0</v>
      </c>
      <c r="EU92">
        <v>0</v>
      </c>
      <c r="EV92">
        <v>0</v>
      </c>
      <c r="EW92">
        <v>0</v>
      </c>
      <c r="EX92">
        <v>0</v>
      </c>
      <c r="FQ92">
        <v>0</v>
      </c>
      <c r="FR92">
        <f t="shared" si="94"/>
        <v>0</v>
      </c>
      <c r="FS92">
        <v>0</v>
      </c>
      <c r="FX92">
        <v>0</v>
      </c>
      <c r="FY92">
        <v>0</v>
      </c>
      <c r="GA92" t="s">
        <v>3</v>
      </c>
      <c r="GD92">
        <v>1</v>
      </c>
      <c r="GF92">
        <v>-1380646413</v>
      </c>
      <c r="GG92">
        <v>2</v>
      </c>
      <c r="GH92">
        <v>1</v>
      </c>
      <c r="GI92">
        <v>-2</v>
      </c>
      <c r="GJ92">
        <v>0</v>
      </c>
      <c r="GK92">
        <v>0</v>
      </c>
      <c r="GL92">
        <f t="shared" si="95"/>
        <v>0</v>
      </c>
      <c r="GM92">
        <f t="shared" si="96"/>
        <v>2.84</v>
      </c>
      <c r="GN92">
        <f t="shared" si="97"/>
        <v>2.84</v>
      </c>
      <c r="GO92">
        <f t="shared" si="98"/>
        <v>0</v>
      </c>
      <c r="GP92">
        <f t="shared" si="99"/>
        <v>0</v>
      </c>
      <c r="GR92">
        <v>0</v>
      </c>
      <c r="GS92">
        <v>3</v>
      </c>
      <c r="GT92">
        <v>0</v>
      </c>
      <c r="GU92" t="s">
        <v>3</v>
      </c>
      <c r="GV92">
        <f t="shared" si="100"/>
        <v>0</v>
      </c>
      <c r="GW92">
        <v>1</v>
      </c>
      <c r="GX92">
        <f t="shared" si="101"/>
        <v>0</v>
      </c>
      <c r="HA92">
        <v>0</v>
      </c>
      <c r="HB92">
        <v>0</v>
      </c>
      <c r="HC92">
        <f t="shared" si="102"/>
        <v>0</v>
      </c>
      <c r="HE92" t="s">
        <v>3</v>
      </c>
      <c r="HF92" t="s">
        <v>3</v>
      </c>
      <c r="IK92">
        <v>0</v>
      </c>
    </row>
    <row r="93" spans="1:245" x14ac:dyDescent="0.2">
      <c r="A93">
        <v>18</v>
      </c>
      <c r="B93">
        <v>1</v>
      </c>
      <c r="C93">
        <v>76</v>
      </c>
      <c r="E93" t="s">
        <v>208</v>
      </c>
      <c r="F93" t="s">
        <v>209</v>
      </c>
      <c r="G93" t="s">
        <v>210</v>
      </c>
      <c r="H93" t="s">
        <v>206</v>
      </c>
      <c r="I93">
        <f>I91*J93</f>
        <v>4.9300000000000004E-3</v>
      </c>
      <c r="J93">
        <v>4.9300000000000004E-3</v>
      </c>
      <c r="O93">
        <f t="shared" si="68"/>
        <v>30.77</v>
      </c>
      <c r="P93">
        <f t="shared" si="69"/>
        <v>30.77</v>
      </c>
      <c r="Q93">
        <f t="shared" si="70"/>
        <v>0</v>
      </c>
      <c r="R93">
        <f t="shared" si="71"/>
        <v>0</v>
      </c>
      <c r="S93">
        <f t="shared" si="72"/>
        <v>0</v>
      </c>
      <c r="T93">
        <f t="shared" si="73"/>
        <v>0</v>
      </c>
      <c r="U93">
        <f t="shared" si="74"/>
        <v>0</v>
      </c>
      <c r="V93">
        <f t="shared" si="75"/>
        <v>0</v>
      </c>
      <c r="W93">
        <f t="shared" si="76"/>
        <v>0</v>
      </c>
      <c r="X93">
        <f t="shared" si="77"/>
        <v>0</v>
      </c>
      <c r="Y93">
        <f t="shared" si="78"/>
        <v>0</v>
      </c>
      <c r="AA93">
        <v>50633680</v>
      </c>
      <c r="AB93">
        <f t="shared" si="79"/>
        <v>6240.48</v>
      </c>
      <c r="AC93">
        <f t="shared" si="80"/>
        <v>6240.48</v>
      </c>
      <c r="AD93">
        <f>ROUND((((ET93)-(EU93))+AE93),2)</f>
        <v>0</v>
      </c>
      <c r="AE93">
        <f t="shared" si="108"/>
        <v>0</v>
      </c>
      <c r="AF93">
        <f t="shared" si="108"/>
        <v>0</v>
      </c>
      <c r="AG93">
        <f t="shared" si="81"/>
        <v>0</v>
      </c>
      <c r="AH93">
        <f t="shared" si="109"/>
        <v>0</v>
      </c>
      <c r="AI93">
        <f t="shared" si="109"/>
        <v>0</v>
      </c>
      <c r="AJ93">
        <f t="shared" si="82"/>
        <v>0</v>
      </c>
      <c r="AK93">
        <v>6240.48</v>
      </c>
      <c r="AL93">
        <v>6240.48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1</v>
      </c>
      <c r="AW93">
        <v>1</v>
      </c>
      <c r="AZ93">
        <v>1</v>
      </c>
      <c r="BA93">
        <v>1</v>
      </c>
      <c r="BB93">
        <v>1</v>
      </c>
      <c r="BC93">
        <v>1</v>
      </c>
      <c r="BD93" t="s">
        <v>3</v>
      </c>
      <c r="BE93" t="s">
        <v>3</v>
      </c>
      <c r="BF93" t="s">
        <v>3</v>
      </c>
      <c r="BG93" t="s">
        <v>3</v>
      </c>
      <c r="BH93">
        <v>3</v>
      </c>
      <c r="BI93">
        <v>1</v>
      </c>
      <c r="BJ93" t="s">
        <v>211</v>
      </c>
      <c r="BM93">
        <v>500001</v>
      </c>
      <c r="BN93">
        <v>0</v>
      </c>
      <c r="BO93" t="s">
        <v>3</v>
      </c>
      <c r="BP93">
        <v>0</v>
      </c>
      <c r="BQ93">
        <v>8</v>
      </c>
      <c r="BR93">
        <v>0</v>
      </c>
      <c r="BS93">
        <v>1</v>
      </c>
      <c r="BT93">
        <v>1</v>
      </c>
      <c r="BU93">
        <v>1</v>
      </c>
      <c r="BV93">
        <v>1</v>
      </c>
      <c r="BW93">
        <v>1</v>
      </c>
      <c r="BX93">
        <v>1</v>
      </c>
      <c r="BY93" t="s">
        <v>3</v>
      </c>
      <c r="BZ93">
        <v>0</v>
      </c>
      <c r="CA93">
        <v>0</v>
      </c>
      <c r="CE93">
        <v>0</v>
      </c>
      <c r="CF93">
        <v>0</v>
      </c>
      <c r="CG93">
        <v>0</v>
      </c>
      <c r="CM93">
        <v>0</v>
      </c>
      <c r="CN93" t="s">
        <v>3</v>
      </c>
      <c r="CO93">
        <v>0</v>
      </c>
      <c r="CP93">
        <f t="shared" si="83"/>
        <v>30.77</v>
      </c>
      <c r="CQ93">
        <f t="shared" si="84"/>
        <v>6240.48</v>
      </c>
      <c r="CR93">
        <f t="shared" si="85"/>
        <v>0</v>
      </c>
      <c r="CS93">
        <f t="shared" si="86"/>
        <v>0</v>
      </c>
      <c r="CT93">
        <f t="shared" si="87"/>
        <v>0</v>
      </c>
      <c r="CU93">
        <f t="shared" si="88"/>
        <v>0</v>
      </c>
      <c r="CV93">
        <f t="shared" si="89"/>
        <v>0</v>
      </c>
      <c r="CW93">
        <f t="shared" si="90"/>
        <v>0</v>
      </c>
      <c r="CX93">
        <f t="shared" si="91"/>
        <v>0</v>
      </c>
      <c r="CY93">
        <f t="shared" si="92"/>
        <v>0</v>
      </c>
      <c r="CZ93">
        <f t="shared" si="93"/>
        <v>0</v>
      </c>
      <c r="DC93" t="s">
        <v>3</v>
      </c>
      <c r="DD93" t="s">
        <v>3</v>
      </c>
      <c r="DE93" t="s">
        <v>3</v>
      </c>
      <c r="DF93" t="s">
        <v>3</v>
      </c>
      <c r="DG93" t="s">
        <v>3</v>
      </c>
      <c r="DH93" t="s">
        <v>3</v>
      </c>
      <c r="DI93" t="s">
        <v>3</v>
      </c>
      <c r="DJ93" t="s">
        <v>3</v>
      </c>
      <c r="DK93" t="s">
        <v>3</v>
      </c>
      <c r="DL93" t="s">
        <v>3</v>
      </c>
      <c r="DM93" t="s">
        <v>3</v>
      </c>
      <c r="DN93">
        <v>0</v>
      </c>
      <c r="DO93">
        <v>0</v>
      </c>
      <c r="DP93">
        <v>1</v>
      </c>
      <c r="DQ93">
        <v>1</v>
      </c>
      <c r="DU93">
        <v>1009</v>
      </c>
      <c r="DV93" t="s">
        <v>206</v>
      </c>
      <c r="DW93" t="s">
        <v>206</v>
      </c>
      <c r="DX93">
        <v>1000</v>
      </c>
      <c r="DZ93" t="s">
        <v>3</v>
      </c>
      <c r="EA93" t="s">
        <v>3</v>
      </c>
      <c r="EB93" t="s">
        <v>3</v>
      </c>
      <c r="EC93" t="s">
        <v>3</v>
      </c>
      <c r="EE93">
        <v>50663849</v>
      </c>
      <c r="EF93">
        <v>8</v>
      </c>
      <c r="EG93" t="s">
        <v>163</v>
      </c>
      <c r="EH93">
        <v>0</v>
      </c>
      <c r="EI93" t="s">
        <v>3</v>
      </c>
      <c r="EJ93">
        <v>1</v>
      </c>
      <c r="EK93">
        <v>500001</v>
      </c>
      <c r="EL93" t="s">
        <v>164</v>
      </c>
      <c r="EM93" t="s">
        <v>165</v>
      </c>
      <c r="EO93" t="s">
        <v>3</v>
      </c>
      <c r="EQ93">
        <v>0</v>
      </c>
      <c r="ER93">
        <v>6240.48</v>
      </c>
      <c r="ES93">
        <v>6240.48</v>
      </c>
      <c r="ET93">
        <v>0</v>
      </c>
      <c r="EU93">
        <v>0</v>
      </c>
      <c r="EV93">
        <v>0</v>
      </c>
      <c r="EW93">
        <v>0</v>
      </c>
      <c r="EX93">
        <v>0</v>
      </c>
      <c r="FQ93">
        <v>0</v>
      </c>
      <c r="FR93">
        <f t="shared" si="94"/>
        <v>0</v>
      </c>
      <c r="FS93">
        <v>0</v>
      </c>
      <c r="FX93">
        <v>0</v>
      </c>
      <c r="FY93">
        <v>0</v>
      </c>
      <c r="GA93" t="s">
        <v>3</v>
      </c>
      <c r="GD93">
        <v>1</v>
      </c>
      <c r="GF93">
        <v>-56661442</v>
      </c>
      <c r="GG93">
        <v>2</v>
      </c>
      <c r="GH93">
        <v>1</v>
      </c>
      <c r="GI93">
        <v>-2</v>
      </c>
      <c r="GJ93">
        <v>0</v>
      </c>
      <c r="GK93">
        <v>0</v>
      </c>
      <c r="GL93">
        <f t="shared" si="95"/>
        <v>0</v>
      </c>
      <c r="GM93">
        <f t="shared" si="96"/>
        <v>30.77</v>
      </c>
      <c r="GN93">
        <f t="shared" si="97"/>
        <v>30.77</v>
      </c>
      <c r="GO93">
        <f t="shared" si="98"/>
        <v>0</v>
      </c>
      <c r="GP93">
        <f t="shared" si="99"/>
        <v>0</v>
      </c>
      <c r="GR93">
        <v>0</v>
      </c>
      <c r="GS93">
        <v>3</v>
      </c>
      <c r="GT93">
        <v>0</v>
      </c>
      <c r="GU93" t="s">
        <v>3</v>
      </c>
      <c r="GV93">
        <f t="shared" si="100"/>
        <v>0</v>
      </c>
      <c r="GW93">
        <v>1</v>
      </c>
      <c r="GX93">
        <f t="shared" si="101"/>
        <v>0</v>
      </c>
      <c r="HA93">
        <v>0</v>
      </c>
      <c r="HB93">
        <v>0</v>
      </c>
      <c r="HC93">
        <f t="shared" si="102"/>
        <v>0</v>
      </c>
      <c r="HE93" t="s">
        <v>3</v>
      </c>
      <c r="HF93" t="s">
        <v>3</v>
      </c>
      <c r="IK93">
        <v>0</v>
      </c>
    </row>
    <row r="94" spans="1:245" x14ac:dyDescent="0.2">
      <c r="A94">
        <v>18</v>
      </c>
      <c r="B94">
        <v>1</v>
      </c>
      <c r="C94">
        <v>78</v>
      </c>
      <c r="E94" t="s">
        <v>212</v>
      </c>
      <c r="F94" t="s">
        <v>213</v>
      </c>
      <c r="G94" t="s">
        <v>214</v>
      </c>
      <c r="H94" t="s">
        <v>134</v>
      </c>
      <c r="I94">
        <f>I91*J94</f>
        <v>7</v>
      </c>
      <c r="J94">
        <v>7</v>
      </c>
      <c r="O94">
        <f t="shared" si="68"/>
        <v>164.15</v>
      </c>
      <c r="P94">
        <f t="shared" si="69"/>
        <v>164.15</v>
      </c>
      <c r="Q94">
        <f t="shared" si="70"/>
        <v>0</v>
      </c>
      <c r="R94">
        <f t="shared" si="71"/>
        <v>0</v>
      </c>
      <c r="S94">
        <f t="shared" si="72"/>
        <v>0</v>
      </c>
      <c r="T94">
        <f t="shared" si="73"/>
        <v>0</v>
      </c>
      <c r="U94">
        <f t="shared" si="74"/>
        <v>0</v>
      </c>
      <c r="V94">
        <f t="shared" si="75"/>
        <v>0</v>
      </c>
      <c r="W94">
        <f t="shared" si="76"/>
        <v>0</v>
      </c>
      <c r="X94">
        <f t="shared" si="77"/>
        <v>0</v>
      </c>
      <c r="Y94">
        <f t="shared" si="78"/>
        <v>0</v>
      </c>
      <c r="AA94">
        <v>50633680</v>
      </c>
      <c r="AB94">
        <f t="shared" si="79"/>
        <v>23.45</v>
      </c>
      <c r="AC94">
        <f t="shared" si="80"/>
        <v>23.45</v>
      </c>
      <c r="AD94">
        <f>ROUND((((ET94)-(EU94))+AE94),2)</f>
        <v>0</v>
      </c>
      <c r="AE94">
        <f t="shared" si="108"/>
        <v>0</v>
      </c>
      <c r="AF94">
        <f t="shared" si="108"/>
        <v>0</v>
      </c>
      <c r="AG94">
        <f t="shared" si="81"/>
        <v>0</v>
      </c>
      <c r="AH94">
        <f t="shared" si="109"/>
        <v>0</v>
      </c>
      <c r="AI94">
        <f t="shared" si="109"/>
        <v>0</v>
      </c>
      <c r="AJ94">
        <f t="shared" si="82"/>
        <v>0</v>
      </c>
      <c r="AK94">
        <v>23.45</v>
      </c>
      <c r="AL94">
        <v>23.45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105</v>
      </c>
      <c r="AU94">
        <v>51</v>
      </c>
      <c r="AV94">
        <v>1</v>
      </c>
      <c r="AW94">
        <v>1</v>
      </c>
      <c r="AZ94">
        <v>1</v>
      </c>
      <c r="BA94">
        <v>1</v>
      </c>
      <c r="BB94">
        <v>1</v>
      </c>
      <c r="BC94">
        <v>1</v>
      </c>
      <c r="BD94" t="s">
        <v>3</v>
      </c>
      <c r="BE94" t="s">
        <v>3</v>
      </c>
      <c r="BF94" t="s">
        <v>3</v>
      </c>
      <c r="BG94" t="s">
        <v>3</v>
      </c>
      <c r="BH94">
        <v>3</v>
      </c>
      <c r="BI94">
        <v>1</v>
      </c>
      <c r="BJ94" t="s">
        <v>145</v>
      </c>
      <c r="BM94">
        <v>33001</v>
      </c>
      <c r="BN94">
        <v>0</v>
      </c>
      <c r="BO94" t="s">
        <v>3</v>
      </c>
      <c r="BP94">
        <v>0</v>
      </c>
      <c r="BQ94">
        <v>2</v>
      </c>
      <c r="BR94">
        <v>0</v>
      </c>
      <c r="BS94">
        <v>1</v>
      </c>
      <c r="BT94">
        <v>1</v>
      </c>
      <c r="BU94">
        <v>1</v>
      </c>
      <c r="BV94">
        <v>1</v>
      </c>
      <c r="BW94">
        <v>1</v>
      </c>
      <c r="BX94">
        <v>1</v>
      </c>
      <c r="BY94" t="s">
        <v>3</v>
      </c>
      <c r="BZ94">
        <v>105</v>
      </c>
      <c r="CA94">
        <v>60</v>
      </c>
      <c r="CE94">
        <v>0</v>
      </c>
      <c r="CF94">
        <v>0</v>
      </c>
      <c r="CG94">
        <v>0</v>
      </c>
      <c r="CM94">
        <v>0</v>
      </c>
      <c r="CN94" t="s">
        <v>3</v>
      </c>
      <c r="CO94">
        <v>0</v>
      </c>
      <c r="CP94">
        <f t="shared" si="83"/>
        <v>164.15</v>
      </c>
      <c r="CQ94">
        <f t="shared" si="84"/>
        <v>23.45</v>
      </c>
      <c r="CR94">
        <f t="shared" si="85"/>
        <v>0</v>
      </c>
      <c r="CS94">
        <f t="shared" si="86"/>
        <v>0</v>
      </c>
      <c r="CT94">
        <f t="shared" si="87"/>
        <v>0</v>
      </c>
      <c r="CU94">
        <f t="shared" si="88"/>
        <v>0</v>
      </c>
      <c r="CV94">
        <f t="shared" si="89"/>
        <v>0</v>
      </c>
      <c r="CW94">
        <f t="shared" si="90"/>
        <v>0</v>
      </c>
      <c r="CX94">
        <f t="shared" si="91"/>
        <v>0</v>
      </c>
      <c r="CY94">
        <f t="shared" si="92"/>
        <v>0</v>
      </c>
      <c r="CZ94">
        <f t="shared" si="93"/>
        <v>0</v>
      </c>
      <c r="DC94" t="s">
        <v>3</v>
      </c>
      <c r="DD94" t="s">
        <v>3</v>
      </c>
      <c r="DE94" t="s">
        <v>3</v>
      </c>
      <c r="DF94" t="s">
        <v>3</v>
      </c>
      <c r="DG94" t="s">
        <v>3</v>
      </c>
      <c r="DH94" t="s">
        <v>3</v>
      </c>
      <c r="DI94" t="s">
        <v>3</v>
      </c>
      <c r="DJ94" t="s">
        <v>3</v>
      </c>
      <c r="DK94" t="s">
        <v>3</v>
      </c>
      <c r="DL94" t="s">
        <v>3</v>
      </c>
      <c r="DM94" t="s">
        <v>3</v>
      </c>
      <c r="DN94">
        <v>0</v>
      </c>
      <c r="DO94">
        <v>0</v>
      </c>
      <c r="DP94">
        <v>1</v>
      </c>
      <c r="DQ94">
        <v>1</v>
      </c>
      <c r="DU94">
        <v>1010</v>
      </c>
      <c r="DV94" t="s">
        <v>134</v>
      </c>
      <c r="DW94" t="s">
        <v>134</v>
      </c>
      <c r="DX94">
        <v>1</v>
      </c>
      <c r="DZ94" t="s">
        <v>3</v>
      </c>
      <c r="EA94" t="s">
        <v>3</v>
      </c>
      <c r="EB94" t="s">
        <v>3</v>
      </c>
      <c r="EC94" t="s">
        <v>3</v>
      </c>
      <c r="EE94">
        <v>50663971</v>
      </c>
      <c r="EF94">
        <v>2</v>
      </c>
      <c r="EG94" t="s">
        <v>32</v>
      </c>
      <c r="EH94">
        <v>0</v>
      </c>
      <c r="EI94" t="s">
        <v>3</v>
      </c>
      <c r="EJ94">
        <v>1</v>
      </c>
      <c r="EK94">
        <v>33001</v>
      </c>
      <c r="EL94" t="s">
        <v>33</v>
      </c>
      <c r="EM94" t="s">
        <v>34</v>
      </c>
      <c r="EO94" t="s">
        <v>3</v>
      </c>
      <c r="EQ94">
        <v>0</v>
      </c>
      <c r="ER94">
        <v>23.45</v>
      </c>
      <c r="ES94">
        <v>23.45</v>
      </c>
      <c r="ET94">
        <v>0</v>
      </c>
      <c r="EU94">
        <v>0</v>
      </c>
      <c r="EV94">
        <v>0</v>
      </c>
      <c r="EW94">
        <v>0</v>
      </c>
      <c r="EX94">
        <v>0</v>
      </c>
      <c r="EZ94">
        <v>5</v>
      </c>
      <c r="FC94">
        <v>1</v>
      </c>
      <c r="FD94">
        <v>18</v>
      </c>
      <c r="FF94">
        <v>226.52</v>
      </c>
      <c r="FQ94">
        <v>0</v>
      </c>
      <c r="FR94">
        <f t="shared" si="94"/>
        <v>0</v>
      </c>
      <c r="FS94">
        <v>0</v>
      </c>
      <c r="FU94" t="s">
        <v>35</v>
      </c>
      <c r="FX94">
        <v>105</v>
      </c>
      <c r="FY94">
        <v>51</v>
      </c>
      <c r="GA94" t="s">
        <v>215</v>
      </c>
      <c r="GD94">
        <v>1</v>
      </c>
      <c r="GF94">
        <v>-1807843564</v>
      </c>
      <c r="GG94">
        <v>2</v>
      </c>
      <c r="GH94">
        <v>3</v>
      </c>
      <c r="GI94">
        <v>3</v>
      </c>
      <c r="GJ94">
        <v>0</v>
      </c>
      <c r="GK94">
        <v>0</v>
      </c>
      <c r="GL94">
        <f t="shared" si="95"/>
        <v>0</v>
      </c>
      <c r="GM94">
        <f t="shared" si="96"/>
        <v>164.15</v>
      </c>
      <c r="GN94">
        <f t="shared" si="97"/>
        <v>164.15</v>
      </c>
      <c r="GO94">
        <f t="shared" si="98"/>
        <v>0</v>
      </c>
      <c r="GP94">
        <f t="shared" si="99"/>
        <v>0</v>
      </c>
      <c r="GR94">
        <v>1</v>
      </c>
      <c r="GS94">
        <v>1</v>
      </c>
      <c r="GT94">
        <v>0</v>
      </c>
      <c r="GU94" t="s">
        <v>3</v>
      </c>
      <c r="GV94">
        <f t="shared" si="100"/>
        <v>0</v>
      </c>
      <c r="GW94">
        <v>1</v>
      </c>
      <c r="GX94">
        <f t="shared" si="101"/>
        <v>0</v>
      </c>
      <c r="HA94">
        <v>0</v>
      </c>
      <c r="HB94">
        <v>0</v>
      </c>
      <c r="HC94">
        <f t="shared" si="102"/>
        <v>0</v>
      </c>
      <c r="HE94" t="s">
        <v>27</v>
      </c>
      <c r="HF94" t="s">
        <v>147</v>
      </c>
      <c r="IK94">
        <v>0</v>
      </c>
    </row>
    <row r="95" spans="1:245" x14ac:dyDescent="0.2">
      <c r="A95">
        <v>17</v>
      </c>
      <c r="B95">
        <v>1</v>
      </c>
      <c r="C95">
        <f>ROW(SmtRes!A82)</f>
        <v>82</v>
      </c>
      <c r="D95">
        <f>ROW(EtalonRes!A81)</f>
        <v>81</v>
      </c>
      <c r="E95" t="s">
        <v>216</v>
      </c>
      <c r="F95" t="s">
        <v>217</v>
      </c>
      <c r="G95" t="s">
        <v>218</v>
      </c>
      <c r="H95" t="s">
        <v>219</v>
      </c>
      <c r="I95">
        <v>5</v>
      </c>
      <c r="J95">
        <v>0</v>
      </c>
      <c r="O95">
        <f t="shared" si="68"/>
        <v>199.3</v>
      </c>
      <c r="P95">
        <f t="shared" si="69"/>
        <v>155.75</v>
      </c>
      <c r="Q95">
        <f t="shared" si="70"/>
        <v>16.649999999999999</v>
      </c>
      <c r="R95">
        <f t="shared" si="71"/>
        <v>0</v>
      </c>
      <c r="S95">
        <f t="shared" si="72"/>
        <v>26.9</v>
      </c>
      <c r="T95">
        <f t="shared" si="73"/>
        <v>0</v>
      </c>
      <c r="U95">
        <f t="shared" si="74"/>
        <v>3.91</v>
      </c>
      <c r="V95">
        <f t="shared" si="75"/>
        <v>0</v>
      </c>
      <c r="W95">
        <f t="shared" si="76"/>
        <v>0</v>
      </c>
      <c r="X95">
        <f t="shared" si="77"/>
        <v>28.25</v>
      </c>
      <c r="Y95">
        <f t="shared" si="78"/>
        <v>13.72</v>
      </c>
      <c r="AA95">
        <v>50633680</v>
      </c>
      <c r="AB95">
        <f t="shared" si="79"/>
        <v>39.86</v>
      </c>
      <c r="AC95">
        <f t="shared" si="80"/>
        <v>31.15</v>
      </c>
      <c r="AD95">
        <f>ROUND(((((ET95*1.25))-((EU95*1.25)))+AE95),2)</f>
        <v>3.33</v>
      </c>
      <c r="AE95">
        <f>ROUND(((EU95*1.25)),2)</f>
        <v>0</v>
      </c>
      <c r="AF95">
        <f>ROUND(((EV95*1.15)),2)</f>
        <v>5.38</v>
      </c>
      <c r="AG95">
        <f t="shared" si="81"/>
        <v>0</v>
      </c>
      <c r="AH95">
        <f>((EW95*1.15))</f>
        <v>0.78200000000000003</v>
      </c>
      <c r="AI95">
        <f>((EX95*1.25))</f>
        <v>0</v>
      </c>
      <c r="AJ95">
        <f t="shared" si="82"/>
        <v>0</v>
      </c>
      <c r="AK95">
        <v>38.49</v>
      </c>
      <c r="AL95">
        <v>31.15</v>
      </c>
      <c r="AM95">
        <v>2.66</v>
      </c>
      <c r="AN95">
        <v>0</v>
      </c>
      <c r="AO95">
        <v>4.68</v>
      </c>
      <c r="AP95">
        <v>0</v>
      </c>
      <c r="AQ95">
        <v>0.68</v>
      </c>
      <c r="AR95">
        <v>0</v>
      </c>
      <c r="AS95">
        <v>0</v>
      </c>
      <c r="AT95">
        <v>105</v>
      </c>
      <c r="AU95">
        <v>51</v>
      </c>
      <c r="AV95">
        <v>1</v>
      </c>
      <c r="AW95">
        <v>1</v>
      </c>
      <c r="AZ95">
        <v>1</v>
      </c>
      <c r="BA95">
        <v>1</v>
      </c>
      <c r="BB95">
        <v>1</v>
      </c>
      <c r="BC95">
        <v>1</v>
      </c>
      <c r="BD95" t="s">
        <v>3</v>
      </c>
      <c r="BE95" t="s">
        <v>3</v>
      </c>
      <c r="BF95" t="s">
        <v>3</v>
      </c>
      <c r="BG95" t="s">
        <v>3</v>
      </c>
      <c r="BH95">
        <v>0</v>
      </c>
      <c r="BI95">
        <v>1</v>
      </c>
      <c r="BJ95" t="s">
        <v>220</v>
      </c>
      <c r="BM95">
        <v>33001</v>
      </c>
      <c r="BN95">
        <v>0</v>
      </c>
      <c r="BO95" t="s">
        <v>3</v>
      </c>
      <c r="BP95">
        <v>0</v>
      </c>
      <c r="BQ95">
        <v>2</v>
      </c>
      <c r="BR95">
        <v>0</v>
      </c>
      <c r="BS95">
        <v>1</v>
      </c>
      <c r="BT95">
        <v>1</v>
      </c>
      <c r="BU95">
        <v>1</v>
      </c>
      <c r="BV95">
        <v>1</v>
      </c>
      <c r="BW95">
        <v>1</v>
      </c>
      <c r="BX95">
        <v>1</v>
      </c>
      <c r="BY95" t="s">
        <v>3</v>
      </c>
      <c r="BZ95">
        <v>105</v>
      </c>
      <c r="CA95">
        <v>60</v>
      </c>
      <c r="CE95">
        <v>0</v>
      </c>
      <c r="CF95">
        <v>0</v>
      </c>
      <c r="CG95">
        <v>0</v>
      </c>
      <c r="CM95">
        <v>0</v>
      </c>
      <c r="CN95" t="s">
        <v>3</v>
      </c>
      <c r="CO95">
        <v>0</v>
      </c>
      <c r="CP95">
        <f t="shared" si="83"/>
        <v>199.3</v>
      </c>
      <c r="CQ95">
        <f t="shared" si="84"/>
        <v>31.15</v>
      </c>
      <c r="CR95">
        <f t="shared" si="85"/>
        <v>3.33</v>
      </c>
      <c r="CS95">
        <f t="shared" si="86"/>
        <v>0</v>
      </c>
      <c r="CT95">
        <f t="shared" si="87"/>
        <v>5.38</v>
      </c>
      <c r="CU95">
        <f t="shared" si="88"/>
        <v>0</v>
      </c>
      <c r="CV95">
        <f t="shared" si="89"/>
        <v>0.78200000000000003</v>
      </c>
      <c r="CW95">
        <f t="shared" si="90"/>
        <v>0</v>
      </c>
      <c r="CX95">
        <f t="shared" si="91"/>
        <v>0</v>
      </c>
      <c r="CY95">
        <f t="shared" si="92"/>
        <v>28.245000000000001</v>
      </c>
      <c r="CZ95">
        <f t="shared" si="93"/>
        <v>13.718999999999999</v>
      </c>
      <c r="DC95" t="s">
        <v>3</v>
      </c>
      <c r="DD95" t="s">
        <v>3</v>
      </c>
      <c r="DE95" t="s">
        <v>11</v>
      </c>
      <c r="DF95" t="s">
        <v>11</v>
      </c>
      <c r="DG95" t="s">
        <v>12</v>
      </c>
      <c r="DH95" t="s">
        <v>3</v>
      </c>
      <c r="DI95" t="s">
        <v>12</v>
      </c>
      <c r="DJ95" t="s">
        <v>11</v>
      </c>
      <c r="DK95" t="s">
        <v>3</v>
      </c>
      <c r="DL95" t="s">
        <v>3</v>
      </c>
      <c r="DM95" t="s">
        <v>3</v>
      </c>
      <c r="DN95">
        <v>0</v>
      </c>
      <c r="DO95">
        <v>0</v>
      </c>
      <c r="DP95">
        <v>1</v>
      </c>
      <c r="DQ95">
        <v>1</v>
      </c>
      <c r="DU95">
        <v>1013</v>
      </c>
      <c r="DV95" t="s">
        <v>219</v>
      </c>
      <c r="DW95" t="s">
        <v>219</v>
      </c>
      <c r="DX95">
        <v>1</v>
      </c>
      <c r="DZ95" t="s">
        <v>3</v>
      </c>
      <c r="EA95" t="s">
        <v>3</v>
      </c>
      <c r="EB95" t="s">
        <v>3</v>
      </c>
      <c r="EC95" t="s">
        <v>3</v>
      </c>
      <c r="EE95">
        <v>50663971</v>
      </c>
      <c r="EF95">
        <v>2</v>
      </c>
      <c r="EG95" t="s">
        <v>32</v>
      </c>
      <c r="EH95">
        <v>0</v>
      </c>
      <c r="EI95" t="s">
        <v>3</v>
      </c>
      <c r="EJ95">
        <v>1</v>
      </c>
      <c r="EK95">
        <v>33001</v>
      </c>
      <c r="EL95" t="s">
        <v>33</v>
      </c>
      <c r="EM95" t="s">
        <v>34</v>
      </c>
      <c r="EO95" t="s">
        <v>3</v>
      </c>
      <c r="EQ95">
        <v>0</v>
      </c>
      <c r="ER95">
        <v>38.49</v>
      </c>
      <c r="ES95">
        <v>31.15</v>
      </c>
      <c r="ET95">
        <v>2.66</v>
      </c>
      <c r="EU95">
        <v>0</v>
      </c>
      <c r="EV95">
        <v>4.68</v>
      </c>
      <c r="EW95">
        <v>0.68</v>
      </c>
      <c r="EX95">
        <v>0</v>
      </c>
      <c r="EY95">
        <v>0</v>
      </c>
      <c r="FQ95">
        <v>0</v>
      </c>
      <c r="FR95">
        <f t="shared" si="94"/>
        <v>0</v>
      </c>
      <c r="FS95">
        <v>0</v>
      </c>
      <c r="FU95" t="s">
        <v>35</v>
      </c>
      <c r="FX95">
        <v>105</v>
      </c>
      <c r="FY95">
        <v>51</v>
      </c>
      <c r="GA95" t="s">
        <v>3</v>
      </c>
      <c r="GD95">
        <v>1</v>
      </c>
      <c r="GF95">
        <v>-271519637</v>
      </c>
      <c r="GG95">
        <v>2</v>
      </c>
      <c r="GH95">
        <v>1</v>
      </c>
      <c r="GI95">
        <v>-2</v>
      </c>
      <c r="GJ95">
        <v>0</v>
      </c>
      <c r="GK95">
        <v>0</v>
      </c>
      <c r="GL95">
        <f t="shared" si="95"/>
        <v>0</v>
      </c>
      <c r="GM95">
        <f t="shared" si="96"/>
        <v>241.27</v>
      </c>
      <c r="GN95">
        <f t="shared" si="97"/>
        <v>241.27</v>
      </c>
      <c r="GO95">
        <f t="shared" si="98"/>
        <v>0</v>
      </c>
      <c r="GP95">
        <f t="shared" si="99"/>
        <v>0</v>
      </c>
      <c r="GR95">
        <v>0</v>
      </c>
      <c r="GS95">
        <v>3</v>
      </c>
      <c r="GT95">
        <v>0</v>
      </c>
      <c r="GU95" t="s">
        <v>3</v>
      </c>
      <c r="GV95">
        <f t="shared" si="100"/>
        <v>0</v>
      </c>
      <c r="GW95">
        <v>1</v>
      </c>
      <c r="GX95">
        <f t="shared" si="101"/>
        <v>0</v>
      </c>
      <c r="HA95">
        <v>0</v>
      </c>
      <c r="HB95">
        <v>0</v>
      </c>
      <c r="HC95">
        <f t="shared" si="102"/>
        <v>0</v>
      </c>
      <c r="HE95" t="s">
        <v>3</v>
      </c>
      <c r="HF95" t="s">
        <v>3</v>
      </c>
      <c r="IK95">
        <v>0</v>
      </c>
    </row>
    <row r="96" spans="1:245" x14ac:dyDescent="0.2">
      <c r="A96">
        <v>17</v>
      </c>
      <c r="B96">
        <v>1</v>
      </c>
      <c r="C96">
        <f>ROW(SmtRes!A92)</f>
        <v>92</v>
      </c>
      <c r="D96">
        <f>ROW(EtalonRes!A89)</f>
        <v>89</v>
      </c>
      <c r="E96" t="s">
        <v>221</v>
      </c>
      <c r="F96" t="s">
        <v>18</v>
      </c>
      <c r="G96" t="s">
        <v>222</v>
      </c>
      <c r="H96" t="s">
        <v>20</v>
      </c>
      <c r="I96">
        <f>ROUND(7,4)</f>
        <v>7</v>
      </c>
      <c r="J96">
        <v>0</v>
      </c>
      <c r="O96">
        <f t="shared" si="68"/>
        <v>1617.07</v>
      </c>
      <c r="P96">
        <f t="shared" si="69"/>
        <v>137.34</v>
      </c>
      <c r="Q96">
        <f t="shared" si="70"/>
        <v>1277.43</v>
      </c>
      <c r="R96">
        <f t="shared" si="71"/>
        <v>117.88</v>
      </c>
      <c r="S96">
        <f t="shared" si="72"/>
        <v>202.3</v>
      </c>
      <c r="T96">
        <f t="shared" si="73"/>
        <v>0</v>
      </c>
      <c r="U96">
        <f t="shared" si="74"/>
        <v>25.48</v>
      </c>
      <c r="V96">
        <f t="shared" si="75"/>
        <v>8.89</v>
      </c>
      <c r="W96">
        <f t="shared" si="76"/>
        <v>0</v>
      </c>
      <c r="X96">
        <f t="shared" si="77"/>
        <v>304.17</v>
      </c>
      <c r="Y96">
        <f t="shared" si="78"/>
        <v>208.12</v>
      </c>
      <c r="AA96">
        <v>50633680</v>
      </c>
      <c r="AB96">
        <f t="shared" si="79"/>
        <v>231.01</v>
      </c>
      <c r="AC96">
        <f t="shared" si="80"/>
        <v>19.62</v>
      </c>
      <c r="AD96">
        <f t="shared" ref="AD96:AD101" si="110">ROUND((((ET96)-(EU96))+AE96),2)</f>
        <v>182.49</v>
      </c>
      <c r="AE96">
        <f t="shared" ref="AE96:AF101" si="111">ROUND((EU96),2)</f>
        <v>16.84</v>
      </c>
      <c r="AF96">
        <f t="shared" si="111"/>
        <v>28.9</v>
      </c>
      <c r="AG96">
        <f t="shared" si="81"/>
        <v>0</v>
      </c>
      <c r="AH96">
        <f t="shared" ref="AH96:AI101" si="112">(EW96)</f>
        <v>3.64</v>
      </c>
      <c r="AI96">
        <f t="shared" si="112"/>
        <v>1.27</v>
      </c>
      <c r="AJ96">
        <f t="shared" si="82"/>
        <v>0</v>
      </c>
      <c r="AK96">
        <v>231.01</v>
      </c>
      <c r="AL96">
        <v>19.62</v>
      </c>
      <c r="AM96">
        <v>182.49</v>
      </c>
      <c r="AN96">
        <v>16.84</v>
      </c>
      <c r="AO96">
        <v>28.9</v>
      </c>
      <c r="AP96">
        <v>0</v>
      </c>
      <c r="AQ96">
        <v>3.64</v>
      </c>
      <c r="AR96">
        <v>1.27</v>
      </c>
      <c r="AS96">
        <v>0</v>
      </c>
      <c r="AT96">
        <v>95</v>
      </c>
      <c r="AU96">
        <v>65</v>
      </c>
      <c r="AV96">
        <v>1</v>
      </c>
      <c r="AW96">
        <v>1</v>
      </c>
      <c r="AZ96">
        <v>1</v>
      </c>
      <c r="BA96">
        <v>1</v>
      </c>
      <c r="BB96">
        <v>1</v>
      </c>
      <c r="BC96">
        <v>1</v>
      </c>
      <c r="BD96" t="s">
        <v>3</v>
      </c>
      <c r="BE96" t="s">
        <v>3</v>
      </c>
      <c r="BF96" t="s">
        <v>3</v>
      </c>
      <c r="BG96" t="s">
        <v>3</v>
      </c>
      <c r="BH96">
        <v>0</v>
      </c>
      <c r="BI96">
        <v>2</v>
      </c>
      <c r="BJ96" t="s">
        <v>21</v>
      </c>
      <c r="BM96">
        <v>108001</v>
      </c>
      <c r="BN96">
        <v>0</v>
      </c>
      <c r="BO96" t="s">
        <v>3</v>
      </c>
      <c r="BP96">
        <v>0</v>
      </c>
      <c r="BQ96">
        <v>3</v>
      </c>
      <c r="BR96">
        <v>0</v>
      </c>
      <c r="BS96">
        <v>1</v>
      </c>
      <c r="BT96">
        <v>1</v>
      </c>
      <c r="BU96">
        <v>1</v>
      </c>
      <c r="BV96">
        <v>1</v>
      </c>
      <c r="BW96">
        <v>1</v>
      </c>
      <c r="BX96">
        <v>1</v>
      </c>
      <c r="BY96" t="s">
        <v>3</v>
      </c>
      <c r="BZ96">
        <v>95</v>
      </c>
      <c r="CA96">
        <v>65</v>
      </c>
      <c r="CE96">
        <v>0</v>
      </c>
      <c r="CF96">
        <v>0</v>
      </c>
      <c r="CG96">
        <v>0</v>
      </c>
      <c r="CM96">
        <v>0</v>
      </c>
      <c r="CN96" t="s">
        <v>3</v>
      </c>
      <c r="CO96">
        <v>0</v>
      </c>
      <c r="CP96">
        <f t="shared" si="83"/>
        <v>1617.07</v>
      </c>
      <c r="CQ96">
        <f t="shared" si="84"/>
        <v>19.62</v>
      </c>
      <c r="CR96">
        <f t="shared" si="85"/>
        <v>182.49</v>
      </c>
      <c r="CS96">
        <f t="shared" si="86"/>
        <v>16.84</v>
      </c>
      <c r="CT96">
        <f t="shared" si="87"/>
        <v>28.9</v>
      </c>
      <c r="CU96">
        <f t="shared" si="88"/>
        <v>0</v>
      </c>
      <c r="CV96">
        <f t="shared" si="89"/>
        <v>3.64</v>
      </c>
      <c r="CW96">
        <f t="shared" si="90"/>
        <v>1.27</v>
      </c>
      <c r="CX96">
        <f t="shared" si="91"/>
        <v>0</v>
      </c>
      <c r="CY96">
        <f t="shared" si="92"/>
        <v>304.17100000000005</v>
      </c>
      <c r="CZ96">
        <f t="shared" si="93"/>
        <v>208.11700000000002</v>
      </c>
      <c r="DC96" t="s">
        <v>3</v>
      </c>
      <c r="DD96" t="s">
        <v>3</v>
      </c>
      <c r="DE96" t="s">
        <v>3</v>
      </c>
      <c r="DF96" t="s">
        <v>3</v>
      </c>
      <c r="DG96" t="s">
        <v>3</v>
      </c>
      <c r="DH96" t="s">
        <v>3</v>
      </c>
      <c r="DI96" t="s">
        <v>3</v>
      </c>
      <c r="DJ96" t="s">
        <v>3</v>
      </c>
      <c r="DK96" t="s">
        <v>3</v>
      </c>
      <c r="DL96" t="s">
        <v>3</v>
      </c>
      <c r="DM96" t="s">
        <v>3</v>
      </c>
      <c r="DN96">
        <v>0</v>
      </c>
      <c r="DO96">
        <v>0</v>
      </c>
      <c r="DP96">
        <v>1</v>
      </c>
      <c r="DQ96">
        <v>1</v>
      </c>
      <c r="DU96">
        <v>1013</v>
      </c>
      <c r="DV96" t="s">
        <v>20</v>
      </c>
      <c r="DW96" t="s">
        <v>20</v>
      </c>
      <c r="DX96">
        <v>1</v>
      </c>
      <c r="DZ96" t="s">
        <v>3</v>
      </c>
      <c r="EA96" t="s">
        <v>3</v>
      </c>
      <c r="EB96" t="s">
        <v>3</v>
      </c>
      <c r="EC96" t="s">
        <v>3</v>
      </c>
      <c r="EE96">
        <v>50663799</v>
      </c>
      <c r="EF96">
        <v>3</v>
      </c>
      <c r="EG96" t="s">
        <v>24</v>
      </c>
      <c r="EH96">
        <v>0</v>
      </c>
      <c r="EI96" t="s">
        <v>3</v>
      </c>
      <c r="EJ96">
        <v>2</v>
      </c>
      <c r="EK96">
        <v>108001</v>
      </c>
      <c r="EL96" t="s">
        <v>25</v>
      </c>
      <c r="EM96" t="s">
        <v>26</v>
      </c>
      <c r="EO96" t="s">
        <v>3</v>
      </c>
      <c r="EQ96">
        <v>0</v>
      </c>
      <c r="ER96">
        <v>231.01</v>
      </c>
      <c r="ES96">
        <v>19.62</v>
      </c>
      <c r="ET96">
        <v>182.49</v>
      </c>
      <c r="EU96">
        <v>16.84</v>
      </c>
      <c r="EV96">
        <v>28.9</v>
      </c>
      <c r="EW96">
        <v>3.64</v>
      </c>
      <c r="EX96">
        <v>1.27</v>
      </c>
      <c r="EY96">
        <v>0</v>
      </c>
      <c r="FQ96">
        <v>0</v>
      </c>
      <c r="FR96">
        <f t="shared" si="94"/>
        <v>0</v>
      </c>
      <c r="FS96">
        <v>0</v>
      </c>
      <c r="FX96">
        <v>95</v>
      </c>
      <c r="FY96">
        <v>65</v>
      </c>
      <c r="GA96" t="s">
        <v>3</v>
      </c>
      <c r="GD96">
        <v>1</v>
      </c>
      <c r="GF96">
        <v>1438183574</v>
      </c>
      <c r="GG96">
        <v>2</v>
      </c>
      <c r="GH96">
        <v>1</v>
      </c>
      <c r="GI96">
        <v>-2</v>
      </c>
      <c r="GJ96">
        <v>0</v>
      </c>
      <c r="GK96">
        <v>0</v>
      </c>
      <c r="GL96">
        <f t="shared" si="95"/>
        <v>0</v>
      </c>
      <c r="GM96">
        <f t="shared" si="96"/>
        <v>2129.36</v>
      </c>
      <c r="GN96">
        <f t="shared" si="97"/>
        <v>0</v>
      </c>
      <c r="GO96">
        <f t="shared" si="98"/>
        <v>2129.36</v>
      </c>
      <c r="GP96">
        <f t="shared" si="99"/>
        <v>0</v>
      </c>
      <c r="GR96">
        <v>0</v>
      </c>
      <c r="GS96">
        <v>3</v>
      </c>
      <c r="GT96">
        <v>0</v>
      </c>
      <c r="GU96" t="s">
        <v>3</v>
      </c>
      <c r="GV96">
        <f t="shared" si="100"/>
        <v>0</v>
      </c>
      <c r="GW96">
        <v>1</v>
      </c>
      <c r="GX96">
        <f t="shared" si="101"/>
        <v>0</v>
      </c>
      <c r="HA96">
        <v>0</v>
      </c>
      <c r="HB96">
        <v>0</v>
      </c>
      <c r="HC96">
        <f t="shared" si="102"/>
        <v>0</v>
      </c>
      <c r="HE96" t="s">
        <v>3</v>
      </c>
      <c r="HF96" t="s">
        <v>3</v>
      </c>
      <c r="IK96">
        <v>0</v>
      </c>
    </row>
    <row r="97" spans="1:245" x14ac:dyDescent="0.2">
      <c r="A97">
        <v>18</v>
      </c>
      <c r="B97">
        <v>1</v>
      </c>
      <c r="C97">
        <v>90</v>
      </c>
      <c r="E97" t="s">
        <v>223</v>
      </c>
      <c r="F97" t="s">
        <v>224</v>
      </c>
      <c r="G97" t="s">
        <v>225</v>
      </c>
      <c r="H97" t="s">
        <v>134</v>
      </c>
      <c r="I97">
        <f>I96*J97</f>
        <v>7</v>
      </c>
      <c r="J97">
        <v>1</v>
      </c>
      <c r="O97">
        <f t="shared" si="68"/>
        <v>5063.5200000000004</v>
      </c>
      <c r="P97">
        <f t="shared" si="69"/>
        <v>5063.5200000000004</v>
      </c>
      <c r="Q97">
        <f t="shared" si="70"/>
        <v>0</v>
      </c>
      <c r="R97">
        <f t="shared" si="71"/>
        <v>0</v>
      </c>
      <c r="S97">
        <f t="shared" si="72"/>
        <v>0</v>
      </c>
      <c r="T97">
        <f t="shared" si="73"/>
        <v>0</v>
      </c>
      <c r="U97">
        <f t="shared" si="74"/>
        <v>0</v>
      </c>
      <c r="V97">
        <f t="shared" si="75"/>
        <v>0</v>
      </c>
      <c r="W97">
        <f t="shared" si="76"/>
        <v>0</v>
      </c>
      <c r="X97">
        <f t="shared" si="77"/>
        <v>0</v>
      </c>
      <c r="Y97">
        <f t="shared" si="78"/>
        <v>0</v>
      </c>
      <c r="AA97">
        <v>50633680</v>
      </c>
      <c r="AB97">
        <f t="shared" si="79"/>
        <v>723.36</v>
      </c>
      <c r="AC97">
        <f t="shared" si="80"/>
        <v>723.36</v>
      </c>
      <c r="AD97">
        <f t="shared" si="110"/>
        <v>0</v>
      </c>
      <c r="AE97">
        <f t="shared" si="111"/>
        <v>0</v>
      </c>
      <c r="AF97">
        <f t="shared" si="111"/>
        <v>0</v>
      </c>
      <c r="AG97">
        <f t="shared" si="81"/>
        <v>0</v>
      </c>
      <c r="AH97">
        <f t="shared" si="112"/>
        <v>0</v>
      </c>
      <c r="AI97">
        <f t="shared" si="112"/>
        <v>0</v>
      </c>
      <c r="AJ97">
        <f t="shared" si="82"/>
        <v>0</v>
      </c>
      <c r="AK97">
        <v>723.36</v>
      </c>
      <c r="AL97">
        <v>723.36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1</v>
      </c>
      <c r="AW97">
        <v>1</v>
      </c>
      <c r="AZ97">
        <v>1</v>
      </c>
      <c r="BA97">
        <v>1</v>
      </c>
      <c r="BB97">
        <v>1</v>
      </c>
      <c r="BC97">
        <v>1</v>
      </c>
      <c r="BD97" t="s">
        <v>3</v>
      </c>
      <c r="BE97" t="s">
        <v>3</v>
      </c>
      <c r="BF97" t="s">
        <v>3</v>
      </c>
      <c r="BG97" t="s">
        <v>3</v>
      </c>
      <c r="BH97">
        <v>3</v>
      </c>
      <c r="BI97">
        <v>1</v>
      </c>
      <c r="BJ97" t="s">
        <v>226</v>
      </c>
      <c r="BM97">
        <v>500001</v>
      </c>
      <c r="BN97">
        <v>0</v>
      </c>
      <c r="BO97" t="s">
        <v>3</v>
      </c>
      <c r="BP97">
        <v>0</v>
      </c>
      <c r="BQ97">
        <v>8</v>
      </c>
      <c r="BR97">
        <v>0</v>
      </c>
      <c r="BS97">
        <v>1</v>
      </c>
      <c r="BT97">
        <v>1</v>
      </c>
      <c r="BU97">
        <v>1</v>
      </c>
      <c r="BV97">
        <v>1</v>
      </c>
      <c r="BW97">
        <v>1</v>
      </c>
      <c r="BX97">
        <v>1</v>
      </c>
      <c r="BY97" t="s">
        <v>3</v>
      </c>
      <c r="BZ97">
        <v>0</v>
      </c>
      <c r="CA97">
        <v>0</v>
      </c>
      <c r="CE97">
        <v>0</v>
      </c>
      <c r="CF97">
        <v>0</v>
      </c>
      <c r="CG97">
        <v>0</v>
      </c>
      <c r="CM97">
        <v>0</v>
      </c>
      <c r="CN97" t="s">
        <v>3</v>
      </c>
      <c r="CO97">
        <v>0</v>
      </c>
      <c r="CP97">
        <f t="shared" si="83"/>
        <v>5063.5200000000004</v>
      </c>
      <c r="CQ97">
        <f t="shared" si="84"/>
        <v>723.36</v>
      </c>
      <c r="CR97">
        <f t="shared" si="85"/>
        <v>0</v>
      </c>
      <c r="CS97">
        <f t="shared" si="86"/>
        <v>0</v>
      </c>
      <c r="CT97">
        <f t="shared" si="87"/>
        <v>0</v>
      </c>
      <c r="CU97">
        <f t="shared" si="88"/>
        <v>0</v>
      </c>
      <c r="CV97">
        <f t="shared" si="89"/>
        <v>0</v>
      </c>
      <c r="CW97">
        <f t="shared" si="90"/>
        <v>0</v>
      </c>
      <c r="CX97">
        <f t="shared" si="91"/>
        <v>0</v>
      </c>
      <c r="CY97">
        <f t="shared" si="92"/>
        <v>0</v>
      </c>
      <c r="CZ97">
        <f t="shared" si="93"/>
        <v>0</v>
      </c>
      <c r="DC97" t="s">
        <v>3</v>
      </c>
      <c r="DD97" t="s">
        <v>3</v>
      </c>
      <c r="DE97" t="s">
        <v>3</v>
      </c>
      <c r="DF97" t="s">
        <v>3</v>
      </c>
      <c r="DG97" t="s">
        <v>3</v>
      </c>
      <c r="DH97" t="s">
        <v>3</v>
      </c>
      <c r="DI97" t="s">
        <v>3</v>
      </c>
      <c r="DJ97" t="s">
        <v>3</v>
      </c>
      <c r="DK97" t="s">
        <v>3</v>
      </c>
      <c r="DL97" t="s">
        <v>3</v>
      </c>
      <c r="DM97" t="s">
        <v>3</v>
      </c>
      <c r="DN97">
        <v>0</v>
      </c>
      <c r="DO97">
        <v>0</v>
      </c>
      <c r="DP97">
        <v>1</v>
      </c>
      <c r="DQ97">
        <v>1</v>
      </c>
      <c r="DU97">
        <v>1010</v>
      </c>
      <c r="DV97" t="s">
        <v>134</v>
      </c>
      <c r="DW97" t="s">
        <v>134</v>
      </c>
      <c r="DX97">
        <v>1</v>
      </c>
      <c r="DZ97" t="s">
        <v>3</v>
      </c>
      <c r="EA97" t="s">
        <v>3</v>
      </c>
      <c r="EB97" t="s">
        <v>3</v>
      </c>
      <c r="EC97" t="s">
        <v>3</v>
      </c>
      <c r="EE97">
        <v>50663849</v>
      </c>
      <c r="EF97">
        <v>8</v>
      </c>
      <c r="EG97" t="s">
        <v>163</v>
      </c>
      <c r="EH97">
        <v>0</v>
      </c>
      <c r="EI97" t="s">
        <v>3</v>
      </c>
      <c r="EJ97">
        <v>1</v>
      </c>
      <c r="EK97">
        <v>500001</v>
      </c>
      <c r="EL97" t="s">
        <v>164</v>
      </c>
      <c r="EM97" t="s">
        <v>165</v>
      </c>
      <c r="EO97" t="s">
        <v>3</v>
      </c>
      <c r="EQ97">
        <v>0</v>
      </c>
      <c r="ER97">
        <v>723.36</v>
      </c>
      <c r="ES97">
        <v>723.36</v>
      </c>
      <c r="ET97">
        <v>0</v>
      </c>
      <c r="EU97">
        <v>0</v>
      </c>
      <c r="EV97">
        <v>0</v>
      </c>
      <c r="EW97">
        <v>0</v>
      </c>
      <c r="EX97">
        <v>0</v>
      </c>
      <c r="FQ97">
        <v>0</v>
      </c>
      <c r="FR97">
        <f t="shared" si="94"/>
        <v>0</v>
      </c>
      <c r="FS97">
        <v>0</v>
      </c>
      <c r="FX97">
        <v>0</v>
      </c>
      <c r="FY97">
        <v>0</v>
      </c>
      <c r="GA97" t="s">
        <v>3</v>
      </c>
      <c r="GD97">
        <v>1</v>
      </c>
      <c r="GF97">
        <v>1821172391</v>
      </c>
      <c r="GG97">
        <v>2</v>
      </c>
      <c r="GH97">
        <v>1</v>
      </c>
      <c r="GI97">
        <v>-2</v>
      </c>
      <c r="GJ97">
        <v>0</v>
      </c>
      <c r="GK97">
        <v>0</v>
      </c>
      <c r="GL97">
        <f t="shared" si="95"/>
        <v>0</v>
      </c>
      <c r="GM97">
        <f t="shared" si="96"/>
        <v>5063.5200000000004</v>
      </c>
      <c r="GN97">
        <f t="shared" si="97"/>
        <v>5063.5200000000004</v>
      </c>
      <c r="GO97">
        <f t="shared" si="98"/>
        <v>0</v>
      </c>
      <c r="GP97">
        <f t="shared" si="99"/>
        <v>0</v>
      </c>
      <c r="GR97">
        <v>0</v>
      </c>
      <c r="GS97">
        <v>3</v>
      </c>
      <c r="GT97">
        <v>0</v>
      </c>
      <c r="GU97" t="s">
        <v>3</v>
      </c>
      <c r="GV97">
        <f t="shared" si="100"/>
        <v>0</v>
      </c>
      <c r="GW97">
        <v>1</v>
      </c>
      <c r="GX97">
        <f t="shared" si="101"/>
        <v>0</v>
      </c>
      <c r="HA97">
        <v>0</v>
      </c>
      <c r="HB97">
        <v>0</v>
      </c>
      <c r="HC97">
        <f t="shared" si="102"/>
        <v>0</v>
      </c>
      <c r="HE97" t="s">
        <v>3</v>
      </c>
      <c r="HF97" t="s">
        <v>3</v>
      </c>
      <c r="IK97">
        <v>0</v>
      </c>
    </row>
    <row r="98" spans="1:245" x14ac:dyDescent="0.2">
      <c r="A98">
        <v>18</v>
      </c>
      <c r="B98">
        <v>1</v>
      </c>
      <c r="C98">
        <v>91</v>
      </c>
      <c r="E98" t="s">
        <v>227</v>
      </c>
      <c r="F98" t="s">
        <v>228</v>
      </c>
      <c r="G98" t="s">
        <v>229</v>
      </c>
      <c r="H98" t="s">
        <v>139</v>
      </c>
      <c r="I98">
        <f>I96*J98</f>
        <v>3.2000000000000001E-2</v>
      </c>
      <c r="J98">
        <v>4.5714285714285718E-3</v>
      </c>
      <c r="O98">
        <f t="shared" si="68"/>
        <v>109.73</v>
      </c>
      <c r="P98">
        <f t="shared" si="69"/>
        <v>109.73</v>
      </c>
      <c r="Q98">
        <f t="shared" si="70"/>
        <v>0</v>
      </c>
      <c r="R98">
        <f t="shared" si="71"/>
        <v>0</v>
      </c>
      <c r="S98">
        <f t="shared" si="72"/>
        <v>0</v>
      </c>
      <c r="T98">
        <f t="shared" si="73"/>
        <v>0</v>
      </c>
      <c r="U98">
        <f t="shared" si="74"/>
        <v>0</v>
      </c>
      <c r="V98">
        <f t="shared" si="75"/>
        <v>0</v>
      </c>
      <c r="W98">
        <f t="shared" si="76"/>
        <v>0</v>
      </c>
      <c r="X98">
        <f t="shared" si="77"/>
        <v>0</v>
      </c>
      <c r="Y98">
        <f t="shared" si="78"/>
        <v>0</v>
      </c>
      <c r="AA98">
        <v>50633680</v>
      </c>
      <c r="AB98">
        <f t="shared" si="79"/>
        <v>3428.99</v>
      </c>
      <c r="AC98">
        <f t="shared" si="80"/>
        <v>3428.99</v>
      </c>
      <c r="AD98">
        <f t="shared" si="110"/>
        <v>0</v>
      </c>
      <c r="AE98">
        <f t="shared" si="111"/>
        <v>0</v>
      </c>
      <c r="AF98">
        <f t="shared" si="111"/>
        <v>0</v>
      </c>
      <c r="AG98">
        <f t="shared" si="81"/>
        <v>0</v>
      </c>
      <c r="AH98">
        <f t="shared" si="112"/>
        <v>0</v>
      </c>
      <c r="AI98">
        <f t="shared" si="112"/>
        <v>0</v>
      </c>
      <c r="AJ98">
        <f t="shared" si="82"/>
        <v>0</v>
      </c>
      <c r="AK98">
        <v>3428.99</v>
      </c>
      <c r="AL98">
        <v>3428.99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1</v>
      </c>
      <c r="AW98">
        <v>1</v>
      </c>
      <c r="AZ98">
        <v>1</v>
      </c>
      <c r="BA98">
        <v>1</v>
      </c>
      <c r="BB98">
        <v>1</v>
      </c>
      <c r="BC98">
        <v>1</v>
      </c>
      <c r="BD98" t="s">
        <v>3</v>
      </c>
      <c r="BE98" t="s">
        <v>3</v>
      </c>
      <c r="BF98" t="s">
        <v>3</v>
      </c>
      <c r="BG98" t="s">
        <v>3</v>
      </c>
      <c r="BH98">
        <v>3</v>
      </c>
      <c r="BI98">
        <v>2</v>
      </c>
      <c r="BJ98" t="s">
        <v>230</v>
      </c>
      <c r="BM98">
        <v>500002</v>
      </c>
      <c r="BN98">
        <v>0</v>
      </c>
      <c r="BO98" t="s">
        <v>3</v>
      </c>
      <c r="BP98">
        <v>0</v>
      </c>
      <c r="BQ98">
        <v>12</v>
      </c>
      <c r="BR98">
        <v>0</v>
      </c>
      <c r="BS98">
        <v>1</v>
      </c>
      <c r="BT98">
        <v>1</v>
      </c>
      <c r="BU98">
        <v>1</v>
      </c>
      <c r="BV98">
        <v>1</v>
      </c>
      <c r="BW98">
        <v>1</v>
      </c>
      <c r="BX98">
        <v>1</v>
      </c>
      <c r="BY98" t="s">
        <v>3</v>
      </c>
      <c r="BZ98">
        <v>0</v>
      </c>
      <c r="CA98">
        <v>0</v>
      </c>
      <c r="CE98">
        <v>0</v>
      </c>
      <c r="CF98">
        <v>0</v>
      </c>
      <c r="CG98">
        <v>0</v>
      </c>
      <c r="CM98">
        <v>0</v>
      </c>
      <c r="CN98" t="s">
        <v>3</v>
      </c>
      <c r="CO98">
        <v>0</v>
      </c>
      <c r="CP98">
        <f t="shared" si="83"/>
        <v>109.73</v>
      </c>
      <c r="CQ98">
        <f t="shared" si="84"/>
        <v>3428.99</v>
      </c>
      <c r="CR98">
        <f t="shared" si="85"/>
        <v>0</v>
      </c>
      <c r="CS98">
        <f t="shared" si="86"/>
        <v>0</v>
      </c>
      <c r="CT98">
        <f t="shared" si="87"/>
        <v>0</v>
      </c>
      <c r="CU98">
        <f t="shared" si="88"/>
        <v>0</v>
      </c>
      <c r="CV98">
        <f t="shared" si="89"/>
        <v>0</v>
      </c>
      <c r="CW98">
        <f t="shared" si="90"/>
        <v>0</v>
      </c>
      <c r="CX98">
        <f t="shared" si="91"/>
        <v>0</v>
      </c>
      <c r="CY98">
        <f t="shared" si="92"/>
        <v>0</v>
      </c>
      <c r="CZ98">
        <f t="shared" si="93"/>
        <v>0</v>
      </c>
      <c r="DC98" t="s">
        <v>3</v>
      </c>
      <c r="DD98" t="s">
        <v>3</v>
      </c>
      <c r="DE98" t="s">
        <v>3</v>
      </c>
      <c r="DF98" t="s">
        <v>3</v>
      </c>
      <c r="DG98" t="s">
        <v>3</v>
      </c>
      <c r="DH98" t="s">
        <v>3</v>
      </c>
      <c r="DI98" t="s">
        <v>3</v>
      </c>
      <c r="DJ98" t="s">
        <v>3</v>
      </c>
      <c r="DK98" t="s">
        <v>3</v>
      </c>
      <c r="DL98" t="s">
        <v>3</v>
      </c>
      <c r="DM98" t="s">
        <v>3</v>
      </c>
      <c r="DN98">
        <v>0</v>
      </c>
      <c r="DO98">
        <v>0</v>
      </c>
      <c r="DP98">
        <v>1</v>
      </c>
      <c r="DQ98">
        <v>1</v>
      </c>
      <c r="DU98">
        <v>1013</v>
      </c>
      <c r="DV98" t="s">
        <v>139</v>
      </c>
      <c r="DW98" t="s">
        <v>141</v>
      </c>
      <c r="DX98">
        <v>1</v>
      </c>
      <c r="DZ98" t="s">
        <v>3</v>
      </c>
      <c r="EA98" t="s">
        <v>3</v>
      </c>
      <c r="EB98" t="s">
        <v>3</v>
      </c>
      <c r="EC98" t="s">
        <v>3</v>
      </c>
      <c r="EE98">
        <v>50663850</v>
      </c>
      <c r="EF98">
        <v>12</v>
      </c>
      <c r="EG98" t="s">
        <v>174</v>
      </c>
      <c r="EH98">
        <v>0</v>
      </c>
      <c r="EI98" t="s">
        <v>3</v>
      </c>
      <c r="EJ98">
        <v>2</v>
      </c>
      <c r="EK98">
        <v>500002</v>
      </c>
      <c r="EL98" t="s">
        <v>175</v>
      </c>
      <c r="EM98" t="s">
        <v>176</v>
      </c>
      <c r="EO98" t="s">
        <v>3</v>
      </c>
      <c r="EQ98">
        <v>0</v>
      </c>
      <c r="ER98">
        <v>3428.99</v>
      </c>
      <c r="ES98">
        <v>3428.99</v>
      </c>
      <c r="ET98">
        <v>0</v>
      </c>
      <c r="EU98">
        <v>0</v>
      </c>
      <c r="EV98">
        <v>0</v>
      </c>
      <c r="EW98">
        <v>0</v>
      </c>
      <c r="EX98">
        <v>0</v>
      </c>
      <c r="FQ98">
        <v>0</v>
      </c>
      <c r="FR98">
        <f t="shared" si="94"/>
        <v>0</v>
      </c>
      <c r="FS98">
        <v>0</v>
      </c>
      <c r="FX98">
        <v>0</v>
      </c>
      <c r="FY98">
        <v>0</v>
      </c>
      <c r="GA98" t="s">
        <v>3</v>
      </c>
      <c r="GD98">
        <v>1</v>
      </c>
      <c r="GF98">
        <v>335873434</v>
      </c>
      <c r="GG98">
        <v>2</v>
      </c>
      <c r="GH98">
        <v>1</v>
      </c>
      <c r="GI98">
        <v>-2</v>
      </c>
      <c r="GJ98">
        <v>0</v>
      </c>
      <c r="GK98">
        <v>0</v>
      </c>
      <c r="GL98">
        <f t="shared" si="95"/>
        <v>0</v>
      </c>
      <c r="GM98">
        <f t="shared" si="96"/>
        <v>109.73</v>
      </c>
      <c r="GN98">
        <f t="shared" si="97"/>
        <v>0</v>
      </c>
      <c r="GO98">
        <f t="shared" si="98"/>
        <v>109.73</v>
      </c>
      <c r="GP98">
        <f t="shared" si="99"/>
        <v>0</v>
      </c>
      <c r="GR98">
        <v>0</v>
      </c>
      <c r="GS98">
        <v>3</v>
      </c>
      <c r="GT98">
        <v>0</v>
      </c>
      <c r="GU98" t="s">
        <v>3</v>
      </c>
      <c r="GV98">
        <f t="shared" si="100"/>
        <v>0</v>
      </c>
      <c r="GW98">
        <v>1</v>
      </c>
      <c r="GX98">
        <f t="shared" si="101"/>
        <v>0</v>
      </c>
      <c r="HA98">
        <v>0</v>
      </c>
      <c r="HB98">
        <v>0</v>
      </c>
      <c r="HC98">
        <f t="shared" si="102"/>
        <v>0</v>
      </c>
      <c r="HE98" t="s">
        <v>3</v>
      </c>
      <c r="HF98" t="s">
        <v>3</v>
      </c>
      <c r="IK98">
        <v>0</v>
      </c>
    </row>
    <row r="99" spans="1:245" x14ac:dyDescent="0.2">
      <c r="A99">
        <v>17</v>
      </c>
      <c r="B99">
        <v>1</v>
      </c>
      <c r="C99">
        <f>ROW(SmtRes!A103)</f>
        <v>103</v>
      </c>
      <c r="D99">
        <f>ROW(EtalonRes!A99)</f>
        <v>99</v>
      </c>
      <c r="E99" t="s">
        <v>231</v>
      </c>
      <c r="F99" t="s">
        <v>41</v>
      </c>
      <c r="G99" t="s">
        <v>232</v>
      </c>
      <c r="H99" t="s">
        <v>20</v>
      </c>
      <c r="I99">
        <f>ROUND(14,4)</f>
        <v>14</v>
      </c>
      <c r="J99">
        <v>0</v>
      </c>
      <c r="O99">
        <f t="shared" si="68"/>
        <v>1456</v>
      </c>
      <c r="P99">
        <f t="shared" si="69"/>
        <v>641.20000000000005</v>
      </c>
      <c r="Q99">
        <f t="shared" si="70"/>
        <v>640.22</v>
      </c>
      <c r="R99">
        <f t="shared" si="71"/>
        <v>57.54</v>
      </c>
      <c r="S99">
        <f t="shared" si="72"/>
        <v>174.58</v>
      </c>
      <c r="T99">
        <f t="shared" si="73"/>
        <v>0</v>
      </c>
      <c r="U99">
        <f t="shared" si="74"/>
        <v>20.439999999999998</v>
      </c>
      <c r="V99">
        <f t="shared" si="75"/>
        <v>4.34</v>
      </c>
      <c r="W99">
        <f t="shared" si="76"/>
        <v>0</v>
      </c>
      <c r="X99">
        <f t="shared" si="77"/>
        <v>220.51</v>
      </c>
      <c r="Y99">
        <f t="shared" si="78"/>
        <v>150.88</v>
      </c>
      <c r="AA99">
        <v>50633680</v>
      </c>
      <c r="AB99">
        <f t="shared" si="79"/>
        <v>104</v>
      </c>
      <c r="AC99">
        <f t="shared" si="80"/>
        <v>45.8</v>
      </c>
      <c r="AD99">
        <f t="shared" si="110"/>
        <v>45.73</v>
      </c>
      <c r="AE99">
        <f t="shared" si="111"/>
        <v>4.1100000000000003</v>
      </c>
      <c r="AF99">
        <f t="shared" si="111"/>
        <v>12.47</v>
      </c>
      <c r="AG99">
        <f t="shared" si="81"/>
        <v>0</v>
      </c>
      <c r="AH99">
        <f t="shared" si="112"/>
        <v>1.46</v>
      </c>
      <c r="AI99">
        <f t="shared" si="112"/>
        <v>0.31</v>
      </c>
      <c r="AJ99">
        <f t="shared" si="82"/>
        <v>0</v>
      </c>
      <c r="AK99">
        <v>104</v>
      </c>
      <c r="AL99">
        <v>45.8</v>
      </c>
      <c r="AM99">
        <v>45.73</v>
      </c>
      <c r="AN99">
        <v>4.1100000000000003</v>
      </c>
      <c r="AO99">
        <v>12.47</v>
      </c>
      <c r="AP99">
        <v>0</v>
      </c>
      <c r="AQ99">
        <v>1.46</v>
      </c>
      <c r="AR99">
        <v>0.31</v>
      </c>
      <c r="AS99">
        <v>0</v>
      </c>
      <c r="AT99">
        <v>95</v>
      </c>
      <c r="AU99">
        <v>65</v>
      </c>
      <c r="AV99">
        <v>1</v>
      </c>
      <c r="AW99">
        <v>1</v>
      </c>
      <c r="AZ99">
        <v>1</v>
      </c>
      <c r="BA99">
        <v>1</v>
      </c>
      <c r="BB99">
        <v>1</v>
      </c>
      <c r="BC99">
        <v>1</v>
      </c>
      <c r="BD99" t="s">
        <v>3</v>
      </c>
      <c r="BE99" t="s">
        <v>3</v>
      </c>
      <c r="BF99" t="s">
        <v>3</v>
      </c>
      <c r="BG99" t="s">
        <v>3</v>
      </c>
      <c r="BH99">
        <v>0</v>
      </c>
      <c r="BI99">
        <v>2</v>
      </c>
      <c r="BJ99" t="s">
        <v>43</v>
      </c>
      <c r="BM99">
        <v>108001</v>
      </c>
      <c r="BN99">
        <v>0</v>
      </c>
      <c r="BO99" t="s">
        <v>3</v>
      </c>
      <c r="BP99">
        <v>0</v>
      </c>
      <c r="BQ99">
        <v>3</v>
      </c>
      <c r="BR99">
        <v>0</v>
      </c>
      <c r="BS99">
        <v>1</v>
      </c>
      <c r="BT99">
        <v>1</v>
      </c>
      <c r="BU99">
        <v>1</v>
      </c>
      <c r="BV99">
        <v>1</v>
      </c>
      <c r="BW99">
        <v>1</v>
      </c>
      <c r="BX99">
        <v>1</v>
      </c>
      <c r="BY99" t="s">
        <v>3</v>
      </c>
      <c r="BZ99">
        <v>95</v>
      </c>
      <c r="CA99">
        <v>65</v>
      </c>
      <c r="CE99">
        <v>0</v>
      </c>
      <c r="CF99">
        <v>0</v>
      </c>
      <c r="CG99">
        <v>0</v>
      </c>
      <c r="CM99">
        <v>0</v>
      </c>
      <c r="CN99" t="s">
        <v>3</v>
      </c>
      <c r="CO99">
        <v>0</v>
      </c>
      <c r="CP99">
        <f t="shared" si="83"/>
        <v>1456</v>
      </c>
      <c r="CQ99">
        <f t="shared" si="84"/>
        <v>45.8</v>
      </c>
      <c r="CR99">
        <f t="shared" si="85"/>
        <v>45.73</v>
      </c>
      <c r="CS99">
        <f t="shared" si="86"/>
        <v>4.1100000000000003</v>
      </c>
      <c r="CT99">
        <f t="shared" si="87"/>
        <v>12.47</v>
      </c>
      <c r="CU99">
        <f t="shared" si="88"/>
        <v>0</v>
      </c>
      <c r="CV99">
        <f t="shared" si="89"/>
        <v>1.46</v>
      </c>
      <c r="CW99">
        <f t="shared" si="90"/>
        <v>0.31</v>
      </c>
      <c r="CX99">
        <f t="shared" si="91"/>
        <v>0</v>
      </c>
      <c r="CY99">
        <f t="shared" si="92"/>
        <v>220.51400000000001</v>
      </c>
      <c r="CZ99">
        <f t="shared" si="93"/>
        <v>150.87800000000001</v>
      </c>
      <c r="DC99" t="s">
        <v>3</v>
      </c>
      <c r="DD99" t="s">
        <v>3</v>
      </c>
      <c r="DE99" t="s">
        <v>3</v>
      </c>
      <c r="DF99" t="s">
        <v>3</v>
      </c>
      <c r="DG99" t="s">
        <v>3</v>
      </c>
      <c r="DH99" t="s">
        <v>3</v>
      </c>
      <c r="DI99" t="s">
        <v>3</v>
      </c>
      <c r="DJ99" t="s">
        <v>3</v>
      </c>
      <c r="DK99" t="s">
        <v>3</v>
      </c>
      <c r="DL99" t="s">
        <v>3</v>
      </c>
      <c r="DM99" t="s">
        <v>3</v>
      </c>
      <c r="DN99">
        <v>0</v>
      </c>
      <c r="DO99">
        <v>0</v>
      </c>
      <c r="DP99">
        <v>1</v>
      </c>
      <c r="DQ99">
        <v>1</v>
      </c>
      <c r="DU99">
        <v>1013</v>
      </c>
      <c r="DV99" t="s">
        <v>20</v>
      </c>
      <c r="DW99" t="s">
        <v>20</v>
      </c>
      <c r="DX99">
        <v>1</v>
      </c>
      <c r="DZ99" t="s">
        <v>3</v>
      </c>
      <c r="EA99" t="s">
        <v>3</v>
      </c>
      <c r="EB99" t="s">
        <v>3</v>
      </c>
      <c r="EC99" t="s">
        <v>3</v>
      </c>
      <c r="EE99">
        <v>50663799</v>
      </c>
      <c r="EF99">
        <v>3</v>
      </c>
      <c r="EG99" t="s">
        <v>24</v>
      </c>
      <c r="EH99">
        <v>0</v>
      </c>
      <c r="EI99" t="s">
        <v>3</v>
      </c>
      <c r="EJ99">
        <v>2</v>
      </c>
      <c r="EK99">
        <v>108001</v>
      </c>
      <c r="EL99" t="s">
        <v>25</v>
      </c>
      <c r="EM99" t="s">
        <v>26</v>
      </c>
      <c r="EO99" t="s">
        <v>3</v>
      </c>
      <c r="EQ99">
        <v>0</v>
      </c>
      <c r="ER99">
        <v>104</v>
      </c>
      <c r="ES99">
        <v>45.8</v>
      </c>
      <c r="ET99">
        <v>45.73</v>
      </c>
      <c r="EU99">
        <v>4.1100000000000003</v>
      </c>
      <c r="EV99">
        <v>12.47</v>
      </c>
      <c r="EW99">
        <v>1.46</v>
      </c>
      <c r="EX99">
        <v>0.31</v>
      </c>
      <c r="EY99">
        <v>0</v>
      </c>
      <c r="FQ99">
        <v>0</v>
      </c>
      <c r="FR99">
        <f t="shared" si="94"/>
        <v>0</v>
      </c>
      <c r="FS99">
        <v>0</v>
      </c>
      <c r="FX99">
        <v>95</v>
      </c>
      <c r="FY99">
        <v>65</v>
      </c>
      <c r="GA99" t="s">
        <v>3</v>
      </c>
      <c r="GD99">
        <v>1</v>
      </c>
      <c r="GF99">
        <v>475257462</v>
      </c>
      <c r="GG99">
        <v>2</v>
      </c>
      <c r="GH99">
        <v>1</v>
      </c>
      <c r="GI99">
        <v>-2</v>
      </c>
      <c r="GJ99">
        <v>0</v>
      </c>
      <c r="GK99">
        <v>0</v>
      </c>
      <c r="GL99">
        <f t="shared" si="95"/>
        <v>0</v>
      </c>
      <c r="GM99">
        <f t="shared" si="96"/>
        <v>1827.39</v>
      </c>
      <c r="GN99">
        <f t="shared" si="97"/>
        <v>0</v>
      </c>
      <c r="GO99">
        <f t="shared" si="98"/>
        <v>1827.39</v>
      </c>
      <c r="GP99">
        <f t="shared" si="99"/>
        <v>0</v>
      </c>
      <c r="GR99">
        <v>0</v>
      </c>
      <c r="GS99">
        <v>3</v>
      </c>
      <c r="GT99">
        <v>0</v>
      </c>
      <c r="GU99" t="s">
        <v>3</v>
      </c>
      <c r="GV99">
        <f t="shared" si="100"/>
        <v>0</v>
      </c>
      <c r="GW99">
        <v>1</v>
      </c>
      <c r="GX99">
        <f t="shared" si="101"/>
        <v>0</v>
      </c>
      <c r="HA99">
        <v>0</v>
      </c>
      <c r="HB99">
        <v>0</v>
      </c>
      <c r="HC99">
        <f t="shared" si="102"/>
        <v>0</v>
      </c>
      <c r="HE99" t="s">
        <v>3</v>
      </c>
      <c r="HF99" t="s">
        <v>3</v>
      </c>
      <c r="IK99">
        <v>0</v>
      </c>
    </row>
    <row r="100" spans="1:245" x14ac:dyDescent="0.2">
      <c r="A100">
        <v>18</v>
      </c>
      <c r="B100">
        <v>1</v>
      </c>
      <c r="C100">
        <v>103</v>
      </c>
      <c r="E100" t="s">
        <v>233</v>
      </c>
      <c r="F100" t="s">
        <v>234</v>
      </c>
      <c r="G100" t="s">
        <v>235</v>
      </c>
      <c r="H100" t="s">
        <v>134</v>
      </c>
      <c r="I100">
        <f>I99*J100</f>
        <v>14</v>
      </c>
      <c r="J100">
        <v>1</v>
      </c>
      <c r="O100">
        <f t="shared" si="68"/>
        <v>13182.68</v>
      </c>
      <c r="P100">
        <f t="shared" si="69"/>
        <v>13182.68</v>
      </c>
      <c r="Q100">
        <f t="shared" si="70"/>
        <v>0</v>
      </c>
      <c r="R100">
        <f t="shared" si="71"/>
        <v>0</v>
      </c>
      <c r="S100">
        <f t="shared" si="72"/>
        <v>0</v>
      </c>
      <c r="T100">
        <f t="shared" si="73"/>
        <v>0</v>
      </c>
      <c r="U100">
        <f t="shared" si="74"/>
        <v>0</v>
      </c>
      <c r="V100">
        <f t="shared" si="75"/>
        <v>0</v>
      </c>
      <c r="W100">
        <f t="shared" si="76"/>
        <v>0</v>
      </c>
      <c r="X100">
        <f t="shared" si="77"/>
        <v>0</v>
      </c>
      <c r="Y100">
        <f t="shared" si="78"/>
        <v>0</v>
      </c>
      <c r="AA100">
        <v>50633680</v>
      </c>
      <c r="AB100">
        <f t="shared" si="79"/>
        <v>941.62</v>
      </c>
      <c r="AC100">
        <f t="shared" si="80"/>
        <v>941.62</v>
      </c>
      <c r="AD100">
        <f t="shared" si="110"/>
        <v>0</v>
      </c>
      <c r="AE100">
        <f t="shared" si="111"/>
        <v>0</v>
      </c>
      <c r="AF100">
        <f t="shared" si="111"/>
        <v>0</v>
      </c>
      <c r="AG100">
        <f t="shared" si="81"/>
        <v>0</v>
      </c>
      <c r="AH100">
        <f t="shared" si="112"/>
        <v>0</v>
      </c>
      <c r="AI100">
        <f t="shared" si="112"/>
        <v>0</v>
      </c>
      <c r="AJ100">
        <f t="shared" si="82"/>
        <v>0</v>
      </c>
      <c r="AK100">
        <v>941.62</v>
      </c>
      <c r="AL100">
        <v>941.62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105</v>
      </c>
      <c r="AU100">
        <v>51</v>
      </c>
      <c r="AV100">
        <v>1</v>
      </c>
      <c r="AW100">
        <v>1</v>
      </c>
      <c r="AZ100">
        <v>1</v>
      </c>
      <c r="BA100">
        <v>1</v>
      </c>
      <c r="BB100">
        <v>1</v>
      </c>
      <c r="BC100">
        <v>1</v>
      </c>
      <c r="BD100" t="s">
        <v>3</v>
      </c>
      <c r="BE100" t="s">
        <v>3</v>
      </c>
      <c r="BF100" t="s">
        <v>3</v>
      </c>
      <c r="BG100" t="s">
        <v>3</v>
      </c>
      <c r="BH100">
        <v>3</v>
      </c>
      <c r="BI100">
        <v>1</v>
      </c>
      <c r="BJ100" t="s">
        <v>145</v>
      </c>
      <c r="BM100">
        <v>33001</v>
      </c>
      <c r="BN100">
        <v>0</v>
      </c>
      <c r="BO100" t="s">
        <v>3</v>
      </c>
      <c r="BP100">
        <v>0</v>
      </c>
      <c r="BQ100">
        <v>2</v>
      </c>
      <c r="BR100">
        <v>0</v>
      </c>
      <c r="BS100">
        <v>1</v>
      </c>
      <c r="BT100">
        <v>1</v>
      </c>
      <c r="BU100">
        <v>1</v>
      </c>
      <c r="BV100">
        <v>1</v>
      </c>
      <c r="BW100">
        <v>1</v>
      </c>
      <c r="BX100">
        <v>1</v>
      </c>
      <c r="BY100" t="s">
        <v>3</v>
      </c>
      <c r="BZ100">
        <v>105</v>
      </c>
      <c r="CA100">
        <v>60</v>
      </c>
      <c r="CE100">
        <v>0</v>
      </c>
      <c r="CF100">
        <v>0</v>
      </c>
      <c r="CG100">
        <v>0</v>
      </c>
      <c r="CM100">
        <v>0</v>
      </c>
      <c r="CN100" t="s">
        <v>3</v>
      </c>
      <c r="CO100">
        <v>0</v>
      </c>
      <c r="CP100">
        <f t="shared" si="83"/>
        <v>13182.68</v>
      </c>
      <c r="CQ100">
        <f t="shared" si="84"/>
        <v>941.62</v>
      </c>
      <c r="CR100">
        <f t="shared" si="85"/>
        <v>0</v>
      </c>
      <c r="CS100">
        <f t="shared" si="86"/>
        <v>0</v>
      </c>
      <c r="CT100">
        <f t="shared" si="87"/>
        <v>0</v>
      </c>
      <c r="CU100">
        <f t="shared" si="88"/>
        <v>0</v>
      </c>
      <c r="CV100">
        <f t="shared" si="89"/>
        <v>0</v>
      </c>
      <c r="CW100">
        <f t="shared" si="90"/>
        <v>0</v>
      </c>
      <c r="CX100">
        <f t="shared" si="91"/>
        <v>0</v>
      </c>
      <c r="CY100">
        <f t="shared" si="92"/>
        <v>0</v>
      </c>
      <c r="CZ100">
        <f t="shared" si="93"/>
        <v>0</v>
      </c>
      <c r="DC100" t="s">
        <v>3</v>
      </c>
      <c r="DD100" t="s">
        <v>3</v>
      </c>
      <c r="DE100" t="s">
        <v>3</v>
      </c>
      <c r="DF100" t="s">
        <v>3</v>
      </c>
      <c r="DG100" t="s">
        <v>3</v>
      </c>
      <c r="DH100" t="s">
        <v>3</v>
      </c>
      <c r="DI100" t="s">
        <v>3</v>
      </c>
      <c r="DJ100" t="s">
        <v>3</v>
      </c>
      <c r="DK100" t="s">
        <v>3</v>
      </c>
      <c r="DL100" t="s">
        <v>3</v>
      </c>
      <c r="DM100" t="s">
        <v>3</v>
      </c>
      <c r="DN100">
        <v>0</v>
      </c>
      <c r="DO100">
        <v>0</v>
      </c>
      <c r="DP100">
        <v>1</v>
      </c>
      <c r="DQ100">
        <v>1</v>
      </c>
      <c r="DU100">
        <v>1010</v>
      </c>
      <c r="DV100" t="s">
        <v>134</v>
      </c>
      <c r="DW100" t="s">
        <v>134</v>
      </c>
      <c r="DX100">
        <v>1</v>
      </c>
      <c r="DZ100" t="s">
        <v>3</v>
      </c>
      <c r="EA100" t="s">
        <v>3</v>
      </c>
      <c r="EB100" t="s">
        <v>3</v>
      </c>
      <c r="EC100" t="s">
        <v>3</v>
      </c>
      <c r="EE100">
        <v>50663971</v>
      </c>
      <c r="EF100">
        <v>2</v>
      </c>
      <c r="EG100" t="s">
        <v>32</v>
      </c>
      <c r="EH100">
        <v>0</v>
      </c>
      <c r="EI100" t="s">
        <v>3</v>
      </c>
      <c r="EJ100">
        <v>1</v>
      </c>
      <c r="EK100">
        <v>33001</v>
      </c>
      <c r="EL100" t="s">
        <v>33</v>
      </c>
      <c r="EM100" t="s">
        <v>34</v>
      </c>
      <c r="EO100" t="s">
        <v>3</v>
      </c>
      <c r="EQ100">
        <v>0</v>
      </c>
      <c r="ER100">
        <v>941.62</v>
      </c>
      <c r="ES100">
        <v>941.62</v>
      </c>
      <c r="ET100">
        <v>0</v>
      </c>
      <c r="EU100">
        <v>0</v>
      </c>
      <c r="EV100">
        <v>0</v>
      </c>
      <c r="EW100">
        <v>0</v>
      </c>
      <c r="EX100">
        <v>0</v>
      </c>
      <c r="EZ100">
        <v>5</v>
      </c>
      <c r="FC100">
        <v>1</v>
      </c>
      <c r="FD100">
        <v>18</v>
      </c>
      <c r="FF100">
        <v>9095</v>
      </c>
      <c r="FQ100">
        <v>0</v>
      </c>
      <c r="FR100">
        <f t="shared" si="94"/>
        <v>0</v>
      </c>
      <c r="FS100">
        <v>0</v>
      </c>
      <c r="FU100" t="s">
        <v>35</v>
      </c>
      <c r="FX100">
        <v>105</v>
      </c>
      <c r="FY100">
        <v>51</v>
      </c>
      <c r="GA100" t="s">
        <v>236</v>
      </c>
      <c r="GD100">
        <v>1</v>
      </c>
      <c r="GF100">
        <v>-1064050182</v>
      </c>
      <c r="GG100">
        <v>2</v>
      </c>
      <c r="GH100">
        <v>3</v>
      </c>
      <c r="GI100">
        <v>3</v>
      </c>
      <c r="GJ100">
        <v>0</v>
      </c>
      <c r="GK100">
        <v>0</v>
      </c>
      <c r="GL100">
        <f t="shared" si="95"/>
        <v>0</v>
      </c>
      <c r="GM100">
        <f t="shared" si="96"/>
        <v>13182.68</v>
      </c>
      <c r="GN100">
        <f t="shared" si="97"/>
        <v>13182.68</v>
      </c>
      <c r="GO100">
        <f t="shared" si="98"/>
        <v>0</v>
      </c>
      <c r="GP100">
        <f t="shared" si="99"/>
        <v>0</v>
      </c>
      <c r="GR100">
        <v>1</v>
      </c>
      <c r="GS100">
        <v>1</v>
      </c>
      <c r="GT100">
        <v>0</v>
      </c>
      <c r="GU100" t="s">
        <v>3</v>
      </c>
      <c r="GV100">
        <f t="shared" si="100"/>
        <v>0</v>
      </c>
      <c r="GW100">
        <v>1</v>
      </c>
      <c r="GX100">
        <f t="shared" si="101"/>
        <v>0</v>
      </c>
      <c r="HA100">
        <v>0</v>
      </c>
      <c r="HB100">
        <v>0</v>
      </c>
      <c r="HC100">
        <f t="shared" si="102"/>
        <v>0</v>
      </c>
      <c r="HE100" t="s">
        <v>27</v>
      </c>
      <c r="HF100" t="s">
        <v>147</v>
      </c>
      <c r="IK100">
        <v>0</v>
      </c>
    </row>
    <row r="101" spans="1:245" x14ac:dyDescent="0.2">
      <c r="A101">
        <v>18</v>
      </c>
      <c r="B101">
        <v>1</v>
      </c>
      <c r="C101">
        <v>100</v>
      </c>
      <c r="E101" t="s">
        <v>237</v>
      </c>
      <c r="F101" t="s">
        <v>238</v>
      </c>
      <c r="G101" t="s">
        <v>239</v>
      </c>
      <c r="H101" t="s">
        <v>206</v>
      </c>
      <c r="I101">
        <f>I99*J101</f>
        <v>-7.0000000000000001E-3</v>
      </c>
      <c r="J101">
        <v>-5.0000000000000001E-4</v>
      </c>
      <c r="O101">
        <f t="shared" si="68"/>
        <v>-625.12</v>
      </c>
      <c r="P101">
        <f t="shared" si="69"/>
        <v>-625.12</v>
      </c>
      <c r="Q101">
        <f t="shared" si="70"/>
        <v>0</v>
      </c>
      <c r="R101">
        <f t="shared" si="71"/>
        <v>0</v>
      </c>
      <c r="S101">
        <f t="shared" si="72"/>
        <v>0</v>
      </c>
      <c r="T101">
        <f t="shared" si="73"/>
        <v>0</v>
      </c>
      <c r="U101">
        <f t="shared" si="74"/>
        <v>0</v>
      </c>
      <c r="V101">
        <f t="shared" si="75"/>
        <v>0</v>
      </c>
      <c r="W101">
        <f t="shared" si="76"/>
        <v>0</v>
      </c>
      <c r="X101">
        <f t="shared" si="77"/>
        <v>0</v>
      </c>
      <c r="Y101">
        <f t="shared" si="78"/>
        <v>0</v>
      </c>
      <c r="AA101">
        <v>50633680</v>
      </c>
      <c r="AB101">
        <f t="shared" si="79"/>
        <v>89303.44</v>
      </c>
      <c r="AC101">
        <f t="shared" si="80"/>
        <v>89303.44</v>
      </c>
      <c r="AD101">
        <f t="shared" si="110"/>
        <v>0</v>
      </c>
      <c r="AE101">
        <f t="shared" si="111"/>
        <v>0</v>
      </c>
      <c r="AF101">
        <f t="shared" si="111"/>
        <v>0</v>
      </c>
      <c r="AG101">
        <f t="shared" si="81"/>
        <v>0</v>
      </c>
      <c r="AH101">
        <f t="shared" si="112"/>
        <v>0</v>
      </c>
      <c r="AI101">
        <f t="shared" si="112"/>
        <v>0</v>
      </c>
      <c r="AJ101">
        <f t="shared" si="82"/>
        <v>0</v>
      </c>
      <c r="AK101">
        <v>89303.44</v>
      </c>
      <c r="AL101">
        <v>89303.44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1</v>
      </c>
      <c r="AW101">
        <v>1</v>
      </c>
      <c r="AZ101">
        <v>1</v>
      </c>
      <c r="BA101">
        <v>1</v>
      </c>
      <c r="BB101">
        <v>1</v>
      </c>
      <c r="BC101">
        <v>1</v>
      </c>
      <c r="BD101" t="s">
        <v>3</v>
      </c>
      <c r="BE101" t="s">
        <v>3</v>
      </c>
      <c r="BF101" t="s">
        <v>3</v>
      </c>
      <c r="BG101" t="s">
        <v>3</v>
      </c>
      <c r="BH101">
        <v>3</v>
      </c>
      <c r="BI101">
        <v>2</v>
      </c>
      <c r="BJ101" t="s">
        <v>240</v>
      </c>
      <c r="BM101">
        <v>500002</v>
      </c>
      <c r="BN101">
        <v>0</v>
      </c>
      <c r="BO101" t="s">
        <v>3</v>
      </c>
      <c r="BP101">
        <v>0</v>
      </c>
      <c r="BQ101">
        <v>12</v>
      </c>
      <c r="BR101">
        <v>1</v>
      </c>
      <c r="BS101">
        <v>1</v>
      </c>
      <c r="BT101">
        <v>1</v>
      </c>
      <c r="BU101">
        <v>1</v>
      </c>
      <c r="BV101">
        <v>1</v>
      </c>
      <c r="BW101">
        <v>1</v>
      </c>
      <c r="BX101">
        <v>1</v>
      </c>
      <c r="BY101" t="s">
        <v>3</v>
      </c>
      <c r="BZ101">
        <v>0</v>
      </c>
      <c r="CA101">
        <v>0</v>
      </c>
      <c r="CE101">
        <v>0</v>
      </c>
      <c r="CF101">
        <v>0</v>
      </c>
      <c r="CG101">
        <v>0</v>
      </c>
      <c r="CM101">
        <v>0</v>
      </c>
      <c r="CN101" t="s">
        <v>3</v>
      </c>
      <c r="CO101">
        <v>0</v>
      </c>
      <c r="CP101">
        <f t="shared" si="83"/>
        <v>-625.12</v>
      </c>
      <c r="CQ101">
        <f t="shared" si="84"/>
        <v>89303.44</v>
      </c>
      <c r="CR101">
        <f t="shared" si="85"/>
        <v>0</v>
      </c>
      <c r="CS101">
        <f t="shared" si="86"/>
        <v>0</v>
      </c>
      <c r="CT101">
        <f t="shared" si="87"/>
        <v>0</v>
      </c>
      <c r="CU101">
        <f t="shared" si="88"/>
        <v>0</v>
      </c>
      <c r="CV101">
        <f t="shared" si="89"/>
        <v>0</v>
      </c>
      <c r="CW101">
        <f t="shared" si="90"/>
        <v>0</v>
      </c>
      <c r="CX101">
        <f t="shared" si="91"/>
        <v>0</v>
      </c>
      <c r="CY101">
        <f t="shared" si="92"/>
        <v>0</v>
      </c>
      <c r="CZ101">
        <f t="shared" si="93"/>
        <v>0</v>
      </c>
      <c r="DC101" t="s">
        <v>3</v>
      </c>
      <c r="DD101" t="s">
        <v>3</v>
      </c>
      <c r="DE101" t="s">
        <v>3</v>
      </c>
      <c r="DF101" t="s">
        <v>3</v>
      </c>
      <c r="DG101" t="s">
        <v>3</v>
      </c>
      <c r="DH101" t="s">
        <v>3</v>
      </c>
      <c r="DI101" t="s">
        <v>3</v>
      </c>
      <c r="DJ101" t="s">
        <v>3</v>
      </c>
      <c r="DK101" t="s">
        <v>3</v>
      </c>
      <c r="DL101" t="s">
        <v>3</v>
      </c>
      <c r="DM101" t="s">
        <v>3</v>
      </c>
      <c r="DN101">
        <v>0</v>
      </c>
      <c r="DO101">
        <v>0</v>
      </c>
      <c r="DP101">
        <v>1</v>
      </c>
      <c r="DQ101">
        <v>1</v>
      </c>
      <c r="DU101">
        <v>1009</v>
      </c>
      <c r="DV101" t="s">
        <v>206</v>
      </c>
      <c r="DW101" t="s">
        <v>206</v>
      </c>
      <c r="DX101">
        <v>1000</v>
      </c>
      <c r="DZ101" t="s">
        <v>3</v>
      </c>
      <c r="EA101" t="s">
        <v>3</v>
      </c>
      <c r="EB101" t="s">
        <v>3</v>
      </c>
      <c r="EC101" t="s">
        <v>3</v>
      </c>
      <c r="EE101">
        <v>50663850</v>
      </c>
      <c r="EF101">
        <v>12</v>
      </c>
      <c r="EG101" t="s">
        <v>174</v>
      </c>
      <c r="EH101">
        <v>0</v>
      </c>
      <c r="EI101" t="s">
        <v>3</v>
      </c>
      <c r="EJ101">
        <v>2</v>
      </c>
      <c r="EK101">
        <v>500002</v>
      </c>
      <c r="EL101" t="s">
        <v>175</v>
      </c>
      <c r="EM101" t="s">
        <v>176</v>
      </c>
      <c r="EO101" t="s">
        <v>3</v>
      </c>
      <c r="EQ101">
        <v>0</v>
      </c>
      <c r="ER101">
        <v>89303.44</v>
      </c>
      <c r="ES101">
        <v>89303.44</v>
      </c>
      <c r="ET101">
        <v>0</v>
      </c>
      <c r="EU101">
        <v>0</v>
      </c>
      <c r="EV101">
        <v>0</v>
      </c>
      <c r="EW101">
        <v>0</v>
      </c>
      <c r="EX101">
        <v>0</v>
      </c>
      <c r="FQ101">
        <v>0</v>
      </c>
      <c r="FR101">
        <f t="shared" si="94"/>
        <v>0</v>
      </c>
      <c r="FS101">
        <v>0</v>
      </c>
      <c r="FX101">
        <v>0</v>
      </c>
      <c r="FY101">
        <v>0</v>
      </c>
      <c r="GA101" t="s">
        <v>3</v>
      </c>
      <c r="GD101">
        <v>1</v>
      </c>
      <c r="GF101">
        <v>-19438791</v>
      </c>
      <c r="GG101">
        <v>2</v>
      </c>
      <c r="GH101">
        <v>1</v>
      </c>
      <c r="GI101">
        <v>-2</v>
      </c>
      <c r="GJ101">
        <v>0</v>
      </c>
      <c r="GK101">
        <v>0</v>
      </c>
      <c r="GL101">
        <f t="shared" si="95"/>
        <v>0</v>
      </c>
      <c r="GM101">
        <f t="shared" si="96"/>
        <v>-625.12</v>
      </c>
      <c r="GN101">
        <f t="shared" si="97"/>
        <v>0</v>
      </c>
      <c r="GO101">
        <f t="shared" si="98"/>
        <v>-625.12</v>
      </c>
      <c r="GP101">
        <f t="shared" si="99"/>
        <v>0</v>
      </c>
      <c r="GR101">
        <v>0</v>
      </c>
      <c r="GS101">
        <v>3</v>
      </c>
      <c r="GT101">
        <v>0</v>
      </c>
      <c r="GU101" t="s">
        <v>3</v>
      </c>
      <c r="GV101">
        <f t="shared" si="100"/>
        <v>0</v>
      </c>
      <c r="GW101">
        <v>1</v>
      </c>
      <c r="GX101">
        <f t="shared" si="101"/>
        <v>0</v>
      </c>
      <c r="HA101">
        <v>0</v>
      </c>
      <c r="HB101">
        <v>0</v>
      </c>
      <c r="HC101">
        <f t="shared" si="102"/>
        <v>0</v>
      </c>
      <c r="HE101" t="s">
        <v>3</v>
      </c>
      <c r="HF101" t="s">
        <v>3</v>
      </c>
      <c r="IK101">
        <v>0</v>
      </c>
    </row>
    <row r="102" spans="1:245" x14ac:dyDescent="0.2">
      <c r="A102">
        <v>17</v>
      </c>
      <c r="B102">
        <v>1</v>
      </c>
      <c r="C102">
        <f>ROW(SmtRes!A113)</f>
        <v>113</v>
      </c>
      <c r="D102">
        <f>ROW(EtalonRes!A113)</f>
        <v>113</v>
      </c>
      <c r="E102" t="s">
        <v>241</v>
      </c>
      <c r="F102" t="s">
        <v>242</v>
      </c>
      <c r="G102" t="s">
        <v>243</v>
      </c>
      <c r="H102" t="s">
        <v>244</v>
      </c>
      <c r="I102">
        <v>0.66659999999999997</v>
      </c>
      <c r="J102">
        <v>0</v>
      </c>
      <c r="O102">
        <f t="shared" si="68"/>
        <v>108.94</v>
      </c>
      <c r="P102">
        <f t="shared" si="69"/>
        <v>1.85</v>
      </c>
      <c r="Q102">
        <f t="shared" si="70"/>
        <v>83.38</v>
      </c>
      <c r="R102">
        <f t="shared" si="71"/>
        <v>7.99</v>
      </c>
      <c r="S102">
        <f t="shared" si="72"/>
        <v>23.71</v>
      </c>
      <c r="T102">
        <f t="shared" si="73"/>
        <v>0</v>
      </c>
      <c r="U102">
        <f t="shared" si="74"/>
        <v>3.2886710999999997</v>
      </c>
      <c r="V102">
        <f t="shared" si="75"/>
        <v>0.80825249999999993</v>
      </c>
      <c r="W102">
        <f t="shared" si="76"/>
        <v>0</v>
      </c>
      <c r="X102">
        <f t="shared" si="77"/>
        <v>33.29</v>
      </c>
      <c r="Y102">
        <f t="shared" si="78"/>
        <v>16.170000000000002</v>
      </c>
      <c r="AA102">
        <v>50633680</v>
      </c>
      <c r="AB102">
        <f t="shared" si="79"/>
        <v>163.43</v>
      </c>
      <c r="AC102">
        <f t="shared" si="80"/>
        <v>2.77</v>
      </c>
      <c r="AD102">
        <f>ROUND(((((ET102*1.25))-((EU102*1.25)))+AE102),2)</f>
        <v>125.09</v>
      </c>
      <c r="AE102">
        <f>ROUND(((EU102*1.25)),2)</f>
        <v>11.98</v>
      </c>
      <c r="AF102">
        <f>ROUND(((EV102*1.15)),2)</f>
        <v>35.57</v>
      </c>
      <c r="AG102">
        <f t="shared" si="81"/>
        <v>0</v>
      </c>
      <c r="AH102">
        <f>((EW102*1.15))</f>
        <v>4.9334999999999996</v>
      </c>
      <c r="AI102">
        <f>((EX102*1.25))</f>
        <v>1.2124999999999999</v>
      </c>
      <c r="AJ102">
        <f t="shared" si="82"/>
        <v>0</v>
      </c>
      <c r="AK102">
        <v>133.77000000000001</v>
      </c>
      <c r="AL102">
        <v>2.77</v>
      </c>
      <c r="AM102">
        <v>100.07</v>
      </c>
      <c r="AN102">
        <v>9.58</v>
      </c>
      <c r="AO102">
        <v>30.93</v>
      </c>
      <c r="AP102">
        <v>0</v>
      </c>
      <c r="AQ102">
        <v>4.29</v>
      </c>
      <c r="AR102">
        <v>0.97</v>
      </c>
      <c r="AS102">
        <v>0</v>
      </c>
      <c r="AT102">
        <v>105</v>
      </c>
      <c r="AU102">
        <v>51</v>
      </c>
      <c r="AV102">
        <v>1</v>
      </c>
      <c r="AW102">
        <v>1</v>
      </c>
      <c r="AZ102">
        <v>1</v>
      </c>
      <c r="BA102">
        <v>1</v>
      </c>
      <c r="BB102">
        <v>1</v>
      </c>
      <c r="BC102">
        <v>1</v>
      </c>
      <c r="BD102" t="s">
        <v>3</v>
      </c>
      <c r="BE102" t="s">
        <v>3</v>
      </c>
      <c r="BF102" t="s">
        <v>3</v>
      </c>
      <c r="BG102" t="s">
        <v>3</v>
      </c>
      <c r="BH102">
        <v>0</v>
      </c>
      <c r="BI102">
        <v>1</v>
      </c>
      <c r="BJ102" t="s">
        <v>245</v>
      </c>
      <c r="BM102">
        <v>33001</v>
      </c>
      <c r="BN102">
        <v>0</v>
      </c>
      <c r="BO102" t="s">
        <v>3</v>
      </c>
      <c r="BP102">
        <v>0</v>
      </c>
      <c r="BQ102">
        <v>2</v>
      </c>
      <c r="BR102">
        <v>0</v>
      </c>
      <c r="BS102">
        <v>1</v>
      </c>
      <c r="BT102">
        <v>1</v>
      </c>
      <c r="BU102">
        <v>1</v>
      </c>
      <c r="BV102">
        <v>1</v>
      </c>
      <c r="BW102">
        <v>1</v>
      </c>
      <c r="BX102">
        <v>1</v>
      </c>
      <c r="BY102" t="s">
        <v>3</v>
      </c>
      <c r="BZ102">
        <v>105</v>
      </c>
      <c r="CA102">
        <v>60</v>
      </c>
      <c r="CE102">
        <v>0</v>
      </c>
      <c r="CF102">
        <v>0</v>
      </c>
      <c r="CG102">
        <v>0</v>
      </c>
      <c r="CM102">
        <v>0</v>
      </c>
      <c r="CN102" t="s">
        <v>3</v>
      </c>
      <c r="CO102">
        <v>0</v>
      </c>
      <c r="CP102">
        <f t="shared" si="83"/>
        <v>108.94</v>
      </c>
      <c r="CQ102">
        <f t="shared" si="84"/>
        <v>2.77</v>
      </c>
      <c r="CR102">
        <f t="shared" si="85"/>
        <v>125.09</v>
      </c>
      <c r="CS102">
        <f t="shared" si="86"/>
        <v>11.98</v>
      </c>
      <c r="CT102">
        <f t="shared" si="87"/>
        <v>35.57</v>
      </c>
      <c r="CU102">
        <f t="shared" si="88"/>
        <v>0</v>
      </c>
      <c r="CV102">
        <f t="shared" si="89"/>
        <v>4.9334999999999996</v>
      </c>
      <c r="CW102">
        <f t="shared" si="90"/>
        <v>1.2124999999999999</v>
      </c>
      <c r="CX102">
        <f t="shared" si="91"/>
        <v>0</v>
      </c>
      <c r="CY102">
        <f t="shared" si="92"/>
        <v>33.285000000000004</v>
      </c>
      <c r="CZ102">
        <f t="shared" si="93"/>
        <v>16.167000000000002</v>
      </c>
      <c r="DC102" t="s">
        <v>3</v>
      </c>
      <c r="DD102" t="s">
        <v>3</v>
      </c>
      <c r="DE102" t="s">
        <v>246</v>
      </c>
      <c r="DF102" t="s">
        <v>246</v>
      </c>
      <c r="DG102" t="s">
        <v>247</v>
      </c>
      <c r="DH102" t="s">
        <v>3</v>
      </c>
      <c r="DI102" t="s">
        <v>247</v>
      </c>
      <c r="DJ102" t="s">
        <v>246</v>
      </c>
      <c r="DK102" t="s">
        <v>3</v>
      </c>
      <c r="DL102" t="s">
        <v>3</v>
      </c>
      <c r="DM102" t="s">
        <v>3</v>
      </c>
      <c r="DN102">
        <v>0</v>
      </c>
      <c r="DO102">
        <v>0</v>
      </c>
      <c r="DP102">
        <v>1</v>
      </c>
      <c r="DQ102">
        <v>1</v>
      </c>
      <c r="DU102">
        <v>1013</v>
      </c>
      <c r="DV102" t="s">
        <v>244</v>
      </c>
      <c r="DW102" t="s">
        <v>244</v>
      </c>
      <c r="DX102">
        <v>1</v>
      </c>
      <c r="DZ102" t="s">
        <v>3</v>
      </c>
      <c r="EA102" t="s">
        <v>3</v>
      </c>
      <c r="EB102" t="s">
        <v>3</v>
      </c>
      <c r="EC102" t="s">
        <v>3</v>
      </c>
      <c r="EE102">
        <v>50663971</v>
      </c>
      <c r="EF102">
        <v>2</v>
      </c>
      <c r="EG102" t="s">
        <v>32</v>
      </c>
      <c r="EH102">
        <v>0</v>
      </c>
      <c r="EI102" t="s">
        <v>3</v>
      </c>
      <c r="EJ102">
        <v>1</v>
      </c>
      <c r="EK102">
        <v>33001</v>
      </c>
      <c r="EL102" t="s">
        <v>33</v>
      </c>
      <c r="EM102" t="s">
        <v>34</v>
      </c>
      <c r="EO102" t="s">
        <v>3</v>
      </c>
      <c r="EQ102">
        <v>0</v>
      </c>
      <c r="ER102">
        <v>133.77000000000001</v>
      </c>
      <c r="ES102">
        <v>2.77</v>
      </c>
      <c r="ET102">
        <v>100.07</v>
      </c>
      <c r="EU102">
        <v>9.58</v>
      </c>
      <c r="EV102">
        <v>30.93</v>
      </c>
      <c r="EW102">
        <v>4.29</v>
      </c>
      <c r="EX102">
        <v>0.97</v>
      </c>
      <c r="EY102">
        <v>0</v>
      </c>
      <c r="FQ102">
        <v>0</v>
      </c>
      <c r="FR102">
        <f t="shared" si="94"/>
        <v>0</v>
      </c>
      <c r="FS102">
        <v>0</v>
      </c>
      <c r="FU102" t="s">
        <v>35</v>
      </c>
      <c r="FX102">
        <v>105</v>
      </c>
      <c r="FY102">
        <v>51</v>
      </c>
      <c r="GA102" t="s">
        <v>3</v>
      </c>
      <c r="GD102">
        <v>1</v>
      </c>
      <c r="GF102">
        <v>-640253738</v>
      </c>
      <c r="GG102">
        <v>2</v>
      </c>
      <c r="GH102">
        <v>1</v>
      </c>
      <c r="GI102">
        <v>-2</v>
      </c>
      <c r="GJ102">
        <v>0</v>
      </c>
      <c r="GK102">
        <v>0</v>
      </c>
      <c r="GL102">
        <f t="shared" si="95"/>
        <v>0</v>
      </c>
      <c r="GM102">
        <f t="shared" si="96"/>
        <v>158.4</v>
      </c>
      <c r="GN102">
        <f t="shared" si="97"/>
        <v>158.4</v>
      </c>
      <c r="GO102">
        <f t="shared" si="98"/>
        <v>0</v>
      </c>
      <c r="GP102">
        <f t="shared" si="99"/>
        <v>0</v>
      </c>
      <c r="GR102">
        <v>0</v>
      </c>
      <c r="GS102">
        <v>3</v>
      </c>
      <c r="GT102">
        <v>0</v>
      </c>
      <c r="GU102" t="s">
        <v>3</v>
      </c>
      <c r="GV102">
        <f t="shared" si="100"/>
        <v>0</v>
      </c>
      <c r="GW102">
        <v>1</v>
      </c>
      <c r="GX102">
        <f t="shared" si="101"/>
        <v>0</v>
      </c>
      <c r="HA102">
        <v>0</v>
      </c>
      <c r="HB102">
        <v>0</v>
      </c>
      <c r="HC102">
        <f t="shared" si="102"/>
        <v>0</v>
      </c>
      <c r="HE102" t="s">
        <v>3</v>
      </c>
      <c r="HF102" t="s">
        <v>3</v>
      </c>
      <c r="IK102">
        <v>0</v>
      </c>
    </row>
    <row r="103" spans="1:245" x14ac:dyDescent="0.2">
      <c r="A103">
        <v>18</v>
      </c>
      <c r="B103">
        <v>1</v>
      </c>
      <c r="C103">
        <v>113</v>
      </c>
      <c r="E103" t="s">
        <v>248</v>
      </c>
      <c r="F103" t="s">
        <v>249</v>
      </c>
      <c r="G103" t="s">
        <v>250</v>
      </c>
      <c r="H103" t="s">
        <v>134</v>
      </c>
      <c r="I103">
        <f>I102*J103</f>
        <v>2</v>
      </c>
      <c r="J103">
        <v>3.0003000300030003</v>
      </c>
      <c r="O103">
        <f t="shared" si="68"/>
        <v>102.66</v>
      </c>
      <c r="P103">
        <f t="shared" si="69"/>
        <v>102.66</v>
      </c>
      <c r="Q103">
        <f t="shared" si="70"/>
        <v>0</v>
      </c>
      <c r="R103">
        <f t="shared" si="71"/>
        <v>0</v>
      </c>
      <c r="S103">
        <f t="shared" si="72"/>
        <v>0</v>
      </c>
      <c r="T103">
        <f t="shared" si="73"/>
        <v>0</v>
      </c>
      <c r="U103">
        <f t="shared" si="74"/>
        <v>0</v>
      </c>
      <c r="V103">
        <f t="shared" si="75"/>
        <v>0</v>
      </c>
      <c r="W103">
        <f t="shared" si="76"/>
        <v>0</v>
      </c>
      <c r="X103">
        <f t="shared" si="77"/>
        <v>0</v>
      </c>
      <c r="Y103">
        <f t="shared" si="78"/>
        <v>0</v>
      </c>
      <c r="AA103">
        <v>50633680</v>
      </c>
      <c r="AB103">
        <f t="shared" si="79"/>
        <v>51.33</v>
      </c>
      <c r="AC103">
        <f t="shared" si="80"/>
        <v>51.33</v>
      </c>
      <c r="AD103">
        <f>ROUND((((ET103)-(EU103))+AE103),2)</f>
        <v>0</v>
      </c>
      <c r="AE103">
        <f>ROUND((EU103),2)</f>
        <v>0</v>
      </c>
      <c r="AF103">
        <f>ROUND((EV103),2)</f>
        <v>0</v>
      </c>
      <c r="AG103">
        <f t="shared" si="81"/>
        <v>0</v>
      </c>
      <c r="AH103">
        <f>(EW103)</f>
        <v>0</v>
      </c>
      <c r="AI103">
        <f>(EX103)</f>
        <v>0</v>
      </c>
      <c r="AJ103">
        <f t="shared" si="82"/>
        <v>0</v>
      </c>
      <c r="AK103">
        <v>51.33</v>
      </c>
      <c r="AL103">
        <v>51.33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1</v>
      </c>
      <c r="AW103">
        <v>1</v>
      </c>
      <c r="AZ103">
        <v>1</v>
      </c>
      <c r="BA103">
        <v>1</v>
      </c>
      <c r="BB103">
        <v>1</v>
      </c>
      <c r="BC103">
        <v>1</v>
      </c>
      <c r="BD103" t="s">
        <v>3</v>
      </c>
      <c r="BE103" t="s">
        <v>3</v>
      </c>
      <c r="BF103" t="s">
        <v>3</v>
      </c>
      <c r="BG103" t="s">
        <v>3</v>
      </c>
      <c r="BH103">
        <v>3</v>
      </c>
      <c r="BI103">
        <v>2</v>
      </c>
      <c r="BJ103" t="s">
        <v>251</v>
      </c>
      <c r="BM103">
        <v>500002</v>
      </c>
      <c r="BN103">
        <v>0</v>
      </c>
      <c r="BO103" t="s">
        <v>3</v>
      </c>
      <c r="BP103">
        <v>0</v>
      </c>
      <c r="BQ103">
        <v>12</v>
      </c>
      <c r="BR103">
        <v>0</v>
      </c>
      <c r="BS103">
        <v>1</v>
      </c>
      <c r="BT103">
        <v>1</v>
      </c>
      <c r="BU103">
        <v>1</v>
      </c>
      <c r="BV103">
        <v>1</v>
      </c>
      <c r="BW103">
        <v>1</v>
      </c>
      <c r="BX103">
        <v>1</v>
      </c>
      <c r="BY103" t="s">
        <v>3</v>
      </c>
      <c r="BZ103">
        <v>0</v>
      </c>
      <c r="CA103">
        <v>0</v>
      </c>
      <c r="CE103">
        <v>0</v>
      </c>
      <c r="CF103">
        <v>0</v>
      </c>
      <c r="CG103">
        <v>0</v>
      </c>
      <c r="CM103">
        <v>0</v>
      </c>
      <c r="CN103" t="s">
        <v>3</v>
      </c>
      <c r="CO103">
        <v>0</v>
      </c>
      <c r="CP103">
        <f t="shared" si="83"/>
        <v>102.66</v>
      </c>
      <c r="CQ103">
        <f t="shared" si="84"/>
        <v>51.33</v>
      </c>
      <c r="CR103">
        <f t="shared" si="85"/>
        <v>0</v>
      </c>
      <c r="CS103">
        <f t="shared" si="86"/>
        <v>0</v>
      </c>
      <c r="CT103">
        <f t="shared" si="87"/>
        <v>0</v>
      </c>
      <c r="CU103">
        <f t="shared" si="88"/>
        <v>0</v>
      </c>
      <c r="CV103">
        <f t="shared" si="89"/>
        <v>0</v>
      </c>
      <c r="CW103">
        <f t="shared" si="90"/>
        <v>0</v>
      </c>
      <c r="CX103">
        <f t="shared" si="91"/>
        <v>0</v>
      </c>
      <c r="CY103">
        <f t="shared" si="92"/>
        <v>0</v>
      </c>
      <c r="CZ103">
        <f t="shared" si="93"/>
        <v>0</v>
      </c>
      <c r="DC103" t="s">
        <v>3</v>
      </c>
      <c r="DD103" t="s">
        <v>3</v>
      </c>
      <c r="DE103" t="s">
        <v>3</v>
      </c>
      <c r="DF103" t="s">
        <v>3</v>
      </c>
      <c r="DG103" t="s">
        <v>3</v>
      </c>
      <c r="DH103" t="s">
        <v>3</v>
      </c>
      <c r="DI103" t="s">
        <v>3</v>
      </c>
      <c r="DJ103" t="s">
        <v>3</v>
      </c>
      <c r="DK103" t="s">
        <v>3</v>
      </c>
      <c r="DL103" t="s">
        <v>3</v>
      </c>
      <c r="DM103" t="s">
        <v>3</v>
      </c>
      <c r="DN103">
        <v>0</v>
      </c>
      <c r="DO103">
        <v>0</v>
      </c>
      <c r="DP103">
        <v>1</v>
      </c>
      <c r="DQ103">
        <v>1</v>
      </c>
      <c r="DU103">
        <v>1010</v>
      </c>
      <c r="DV103" t="s">
        <v>134</v>
      </c>
      <c r="DW103" t="s">
        <v>134</v>
      </c>
      <c r="DX103">
        <v>1</v>
      </c>
      <c r="DZ103" t="s">
        <v>3</v>
      </c>
      <c r="EA103" t="s">
        <v>3</v>
      </c>
      <c r="EB103" t="s">
        <v>3</v>
      </c>
      <c r="EC103" t="s">
        <v>3</v>
      </c>
      <c r="EE103">
        <v>50663850</v>
      </c>
      <c r="EF103">
        <v>12</v>
      </c>
      <c r="EG103" t="s">
        <v>174</v>
      </c>
      <c r="EH103">
        <v>0</v>
      </c>
      <c r="EI103" t="s">
        <v>3</v>
      </c>
      <c r="EJ103">
        <v>2</v>
      </c>
      <c r="EK103">
        <v>500002</v>
      </c>
      <c r="EL103" t="s">
        <v>175</v>
      </c>
      <c r="EM103" t="s">
        <v>176</v>
      </c>
      <c r="EO103" t="s">
        <v>3</v>
      </c>
      <c r="EQ103">
        <v>0</v>
      </c>
      <c r="ER103">
        <v>51.33</v>
      </c>
      <c r="ES103">
        <v>51.33</v>
      </c>
      <c r="ET103">
        <v>0</v>
      </c>
      <c r="EU103">
        <v>0</v>
      </c>
      <c r="EV103">
        <v>0</v>
      </c>
      <c r="EW103">
        <v>0</v>
      </c>
      <c r="EX103">
        <v>0</v>
      </c>
      <c r="FQ103">
        <v>0</v>
      </c>
      <c r="FR103">
        <f t="shared" si="94"/>
        <v>0</v>
      </c>
      <c r="FS103">
        <v>0</v>
      </c>
      <c r="FX103">
        <v>0</v>
      </c>
      <c r="FY103">
        <v>0</v>
      </c>
      <c r="GA103" t="s">
        <v>3</v>
      </c>
      <c r="GD103">
        <v>1</v>
      </c>
      <c r="GF103">
        <v>371868375</v>
      </c>
      <c r="GG103">
        <v>2</v>
      </c>
      <c r="GH103">
        <v>1</v>
      </c>
      <c r="GI103">
        <v>-2</v>
      </c>
      <c r="GJ103">
        <v>0</v>
      </c>
      <c r="GK103">
        <v>0</v>
      </c>
      <c r="GL103">
        <f t="shared" si="95"/>
        <v>0</v>
      </c>
      <c r="GM103">
        <f t="shared" si="96"/>
        <v>102.66</v>
      </c>
      <c r="GN103">
        <f t="shared" si="97"/>
        <v>0</v>
      </c>
      <c r="GO103">
        <f t="shared" si="98"/>
        <v>102.66</v>
      </c>
      <c r="GP103">
        <f t="shared" si="99"/>
        <v>0</v>
      </c>
      <c r="GR103">
        <v>0</v>
      </c>
      <c r="GS103">
        <v>3</v>
      </c>
      <c r="GT103">
        <v>0</v>
      </c>
      <c r="GU103" t="s">
        <v>3</v>
      </c>
      <c r="GV103">
        <f t="shared" si="100"/>
        <v>0</v>
      </c>
      <c r="GW103">
        <v>1</v>
      </c>
      <c r="GX103">
        <f t="shared" si="101"/>
        <v>0</v>
      </c>
      <c r="HA103">
        <v>0</v>
      </c>
      <c r="HB103">
        <v>0</v>
      </c>
      <c r="HC103">
        <f t="shared" si="102"/>
        <v>0</v>
      </c>
      <c r="HE103" t="s">
        <v>3</v>
      </c>
      <c r="HF103" t="s">
        <v>3</v>
      </c>
      <c r="IK103">
        <v>0</v>
      </c>
    </row>
    <row r="105" spans="1:245" x14ac:dyDescent="0.2">
      <c r="A105" s="2">
        <v>51</v>
      </c>
      <c r="B105" s="2">
        <f>B70</f>
        <v>1</v>
      </c>
      <c r="C105" s="2">
        <f>A70</f>
        <v>5</v>
      </c>
      <c r="D105" s="2">
        <f>ROW(A70)</f>
        <v>70</v>
      </c>
      <c r="E105" s="2"/>
      <c r="F105" s="2" t="str">
        <f>IF(F70&lt;&gt;"",F70,"")</f>
        <v>Новый подраздел</v>
      </c>
      <c r="G105" s="2" t="str">
        <f>IF(G70&lt;&gt;"",G70,"")</f>
        <v>Монтажные работы</v>
      </c>
      <c r="H105" s="2">
        <v>0</v>
      </c>
      <c r="I105" s="2"/>
      <c r="J105" s="2"/>
      <c r="K105" s="2"/>
      <c r="L105" s="2"/>
      <c r="M105" s="2"/>
      <c r="N105" s="2"/>
      <c r="O105" s="2">
        <f t="shared" ref="O105:T105" si="113">ROUND(AB105,2)</f>
        <v>39033.300000000003</v>
      </c>
      <c r="P105" s="2">
        <f t="shared" si="113"/>
        <v>33949.449999999997</v>
      </c>
      <c r="Q105" s="2">
        <f t="shared" si="113"/>
        <v>4285.87</v>
      </c>
      <c r="R105" s="2">
        <f t="shared" si="113"/>
        <v>415.55</v>
      </c>
      <c r="S105" s="2">
        <f t="shared" si="113"/>
        <v>797.98</v>
      </c>
      <c r="T105" s="2">
        <f t="shared" si="113"/>
        <v>0</v>
      </c>
      <c r="U105" s="2">
        <f>AH105</f>
        <v>104.0875911</v>
      </c>
      <c r="V105" s="2">
        <f>AI105</f>
        <v>34.189002500000008</v>
      </c>
      <c r="W105" s="2">
        <f>ROUND(AJ105,2)</f>
        <v>0</v>
      </c>
      <c r="X105" s="2">
        <f>ROUND(AK105,2)</f>
        <v>1218.97</v>
      </c>
      <c r="Y105" s="2">
        <f>ROUND(AL105,2)</f>
        <v>696.23</v>
      </c>
      <c r="Z105" s="2"/>
      <c r="AA105" s="2"/>
      <c r="AB105" s="2">
        <f>ROUND(SUMIF(AA74:AA103,"=50633680",O74:O103),2)</f>
        <v>39033.300000000003</v>
      </c>
      <c r="AC105" s="2">
        <f>ROUND(SUMIF(AA74:AA103,"=50633680",P74:P103),2)</f>
        <v>33949.449999999997</v>
      </c>
      <c r="AD105" s="2">
        <f>ROUND(SUMIF(AA74:AA103,"=50633680",Q74:Q103),2)</f>
        <v>4285.87</v>
      </c>
      <c r="AE105" s="2">
        <f>ROUND(SUMIF(AA74:AA103,"=50633680",R74:R103),2)</f>
        <v>415.55</v>
      </c>
      <c r="AF105" s="2">
        <f>ROUND(SUMIF(AA74:AA103,"=50633680",S74:S103),2)</f>
        <v>797.98</v>
      </c>
      <c r="AG105" s="2">
        <f>ROUND(SUMIF(AA74:AA103,"=50633680",T74:T103),2)</f>
        <v>0</v>
      </c>
      <c r="AH105" s="2">
        <f>SUMIF(AA74:AA103,"=50633680",U74:U103)</f>
        <v>104.0875911</v>
      </c>
      <c r="AI105" s="2">
        <f>SUMIF(AA74:AA103,"=50633680",V74:V103)</f>
        <v>34.189002500000008</v>
      </c>
      <c r="AJ105" s="2">
        <f>ROUND(SUMIF(AA74:AA103,"=50633680",W74:W103),2)</f>
        <v>0</v>
      </c>
      <c r="AK105" s="2">
        <f>ROUND(SUMIF(AA74:AA103,"=50633680",X74:X103),2)</f>
        <v>1218.97</v>
      </c>
      <c r="AL105" s="2">
        <f>ROUND(SUMIF(AA74:AA103,"=50633680",Y74:Y103),2)</f>
        <v>696.23</v>
      </c>
      <c r="AM105" s="2"/>
      <c r="AN105" s="2"/>
      <c r="AO105" s="2">
        <f t="shared" ref="AO105:BD105" si="114">ROUND(BX105,2)</f>
        <v>0</v>
      </c>
      <c r="AP105" s="2">
        <f t="shared" si="114"/>
        <v>0</v>
      </c>
      <c r="AQ105" s="2">
        <f t="shared" si="114"/>
        <v>0</v>
      </c>
      <c r="AR105" s="2">
        <f t="shared" si="114"/>
        <v>40948.5</v>
      </c>
      <c r="AS105" s="2">
        <f t="shared" si="114"/>
        <v>37288.480000000003</v>
      </c>
      <c r="AT105" s="2">
        <f t="shared" si="114"/>
        <v>3660.02</v>
      </c>
      <c r="AU105" s="2">
        <f t="shared" si="114"/>
        <v>0</v>
      </c>
      <c r="AV105" s="2">
        <f t="shared" si="114"/>
        <v>33949.449999999997</v>
      </c>
      <c r="AW105" s="2">
        <f t="shared" si="114"/>
        <v>33949.449999999997</v>
      </c>
      <c r="AX105" s="2">
        <f t="shared" si="114"/>
        <v>0</v>
      </c>
      <c r="AY105" s="2">
        <f t="shared" si="114"/>
        <v>33949.449999999997</v>
      </c>
      <c r="AZ105" s="2">
        <f t="shared" si="114"/>
        <v>0</v>
      </c>
      <c r="BA105" s="2">
        <f t="shared" si="114"/>
        <v>0</v>
      </c>
      <c r="BB105" s="2">
        <f t="shared" si="114"/>
        <v>0</v>
      </c>
      <c r="BC105" s="2">
        <f t="shared" si="114"/>
        <v>0</v>
      </c>
      <c r="BD105" s="2">
        <f t="shared" si="114"/>
        <v>0</v>
      </c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>
        <f>ROUND(SUMIF(AA74:AA103,"=50633680",FQ74:FQ103),2)</f>
        <v>0</v>
      </c>
      <c r="BY105" s="2">
        <f>ROUND(SUMIF(AA74:AA103,"=50633680",FR74:FR103),2)</f>
        <v>0</v>
      </c>
      <c r="BZ105" s="2">
        <f>ROUND(SUMIF(AA74:AA103,"=50633680",GL74:GL103),2)</f>
        <v>0</v>
      </c>
      <c r="CA105" s="2">
        <f>ROUND(SUMIF(AA74:AA103,"=50633680",GM74:GM103),2)</f>
        <v>40948.5</v>
      </c>
      <c r="CB105" s="2">
        <f>ROUND(SUMIF(AA74:AA103,"=50633680",GN74:GN103),2)</f>
        <v>37288.480000000003</v>
      </c>
      <c r="CC105" s="2">
        <f>ROUND(SUMIF(AA74:AA103,"=50633680",GO74:GO103),2)</f>
        <v>3660.02</v>
      </c>
      <c r="CD105" s="2">
        <f>ROUND(SUMIF(AA74:AA103,"=50633680",GP74:GP103),2)</f>
        <v>0</v>
      </c>
      <c r="CE105" s="2">
        <f>AC105-BX105</f>
        <v>33949.449999999997</v>
      </c>
      <c r="CF105" s="2">
        <f>AC105-BY105</f>
        <v>33949.449999999997</v>
      </c>
      <c r="CG105" s="2">
        <f>BX105-BZ105</f>
        <v>0</v>
      </c>
      <c r="CH105" s="2">
        <f>AC105-BX105-BY105+BZ105</f>
        <v>33949.449999999997</v>
      </c>
      <c r="CI105" s="2">
        <f>BY105-BZ105</f>
        <v>0</v>
      </c>
      <c r="CJ105" s="2">
        <f>ROUND(SUMIF(AA74:AA103,"=50633680",GX74:GX103),2)</f>
        <v>0</v>
      </c>
      <c r="CK105" s="2">
        <f>ROUND(SUMIF(AA74:AA103,"=50633680",GY74:GY103),2)</f>
        <v>0</v>
      </c>
      <c r="CL105" s="2">
        <f>ROUND(SUMIF(AA74:AA103,"=50633680",GZ74:GZ103),2)</f>
        <v>0</v>
      </c>
      <c r="CM105" s="2">
        <f>ROUND(SUMIF(AA74:AA103,"=50633680",HD74:HD103),2)</f>
        <v>0</v>
      </c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  <c r="FC105" s="3"/>
      <c r="FD105" s="3"/>
      <c r="FE105" s="3"/>
      <c r="FF105" s="3"/>
      <c r="FG105" s="3"/>
      <c r="FH105" s="3"/>
      <c r="FI105" s="3"/>
      <c r="FJ105" s="3"/>
      <c r="FK105" s="3"/>
      <c r="FL105" s="3"/>
      <c r="FM105" s="3"/>
      <c r="FN105" s="3"/>
      <c r="FO105" s="3"/>
      <c r="FP105" s="3"/>
      <c r="FQ105" s="3"/>
      <c r="FR105" s="3"/>
      <c r="FS105" s="3"/>
      <c r="FT105" s="3"/>
      <c r="FU105" s="3"/>
      <c r="FV105" s="3"/>
      <c r="FW105" s="3"/>
      <c r="FX105" s="3"/>
      <c r="FY105" s="3"/>
      <c r="FZ105" s="3"/>
      <c r="GA105" s="3"/>
      <c r="GB105" s="3"/>
      <c r="GC105" s="3"/>
      <c r="GD105" s="3"/>
      <c r="GE105" s="3"/>
      <c r="GF105" s="3"/>
      <c r="GG105" s="3"/>
      <c r="GH105" s="3"/>
      <c r="GI105" s="3"/>
      <c r="GJ105" s="3"/>
      <c r="GK105" s="3"/>
      <c r="GL105" s="3"/>
      <c r="GM105" s="3"/>
      <c r="GN105" s="3"/>
      <c r="GO105" s="3"/>
      <c r="GP105" s="3"/>
      <c r="GQ105" s="3"/>
      <c r="GR105" s="3"/>
      <c r="GS105" s="3"/>
      <c r="GT105" s="3"/>
      <c r="GU105" s="3"/>
      <c r="GV105" s="3"/>
      <c r="GW105" s="3"/>
      <c r="GX105" s="3">
        <v>0</v>
      </c>
    </row>
    <row r="107" spans="1:245" x14ac:dyDescent="0.2">
      <c r="A107" s="4">
        <v>50</v>
      </c>
      <c r="B107" s="4">
        <v>0</v>
      </c>
      <c r="C107" s="4">
        <v>0</v>
      </c>
      <c r="D107" s="4">
        <v>1</v>
      </c>
      <c r="E107" s="4">
        <v>201</v>
      </c>
      <c r="F107" s="4">
        <f>ROUND(Source!O105,O107)</f>
        <v>39033.300000000003</v>
      </c>
      <c r="G107" s="4" t="s">
        <v>65</v>
      </c>
      <c r="H107" s="4" t="s">
        <v>66</v>
      </c>
      <c r="I107" s="4"/>
      <c r="J107" s="4"/>
      <c r="K107" s="4">
        <v>201</v>
      </c>
      <c r="L107" s="4">
        <v>1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/>
    </row>
    <row r="108" spans="1:245" x14ac:dyDescent="0.2">
      <c r="A108" s="4">
        <v>50</v>
      </c>
      <c r="B108" s="4">
        <v>0</v>
      </c>
      <c r="C108" s="4">
        <v>0</v>
      </c>
      <c r="D108" s="4">
        <v>1</v>
      </c>
      <c r="E108" s="4">
        <v>202</v>
      </c>
      <c r="F108" s="4">
        <f>ROUND(Source!P105,O108)</f>
        <v>33949.449999999997</v>
      </c>
      <c r="G108" s="4" t="s">
        <v>67</v>
      </c>
      <c r="H108" s="4" t="s">
        <v>68</v>
      </c>
      <c r="I108" s="4"/>
      <c r="J108" s="4"/>
      <c r="K108" s="4">
        <v>202</v>
      </c>
      <c r="L108" s="4">
        <v>2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/>
    </row>
    <row r="109" spans="1:245" x14ac:dyDescent="0.2">
      <c r="A109" s="4">
        <v>50</v>
      </c>
      <c r="B109" s="4">
        <v>0</v>
      </c>
      <c r="C109" s="4">
        <v>0</v>
      </c>
      <c r="D109" s="4">
        <v>1</v>
      </c>
      <c r="E109" s="4">
        <v>222</v>
      </c>
      <c r="F109" s="4">
        <f>ROUND(Source!AO105,O109)</f>
        <v>0</v>
      </c>
      <c r="G109" s="4" t="s">
        <v>69</v>
      </c>
      <c r="H109" s="4" t="s">
        <v>70</v>
      </c>
      <c r="I109" s="4"/>
      <c r="J109" s="4"/>
      <c r="K109" s="4">
        <v>222</v>
      </c>
      <c r="L109" s="4">
        <v>3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/>
    </row>
    <row r="110" spans="1:245" x14ac:dyDescent="0.2">
      <c r="A110" s="4">
        <v>50</v>
      </c>
      <c r="B110" s="4">
        <v>0</v>
      </c>
      <c r="C110" s="4">
        <v>0</v>
      </c>
      <c r="D110" s="4">
        <v>1</v>
      </c>
      <c r="E110" s="4">
        <v>225</v>
      </c>
      <c r="F110" s="4">
        <f>ROUND(Source!AV105,O110)</f>
        <v>33949.449999999997</v>
      </c>
      <c r="G110" s="4" t="s">
        <v>71</v>
      </c>
      <c r="H110" s="4" t="s">
        <v>72</v>
      </c>
      <c r="I110" s="4"/>
      <c r="J110" s="4"/>
      <c r="K110" s="4">
        <v>225</v>
      </c>
      <c r="L110" s="4">
        <v>4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/>
    </row>
    <row r="111" spans="1:245" x14ac:dyDescent="0.2">
      <c r="A111" s="4">
        <v>50</v>
      </c>
      <c r="B111" s="4">
        <v>0</v>
      </c>
      <c r="C111" s="4">
        <v>0</v>
      </c>
      <c r="D111" s="4">
        <v>1</v>
      </c>
      <c r="E111" s="4">
        <v>226</v>
      </c>
      <c r="F111" s="4">
        <f>ROUND(Source!AW105,O111)</f>
        <v>33949.449999999997</v>
      </c>
      <c r="G111" s="4" t="s">
        <v>73</v>
      </c>
      <c r="H111" s="4" t="s">
        <v>74</v>
      </c>
      <c r="I111" s="4"/>
      <c r="J111" s="4"/>
      <c r="K111" s="4">
        <v>226</v>
      </c>
      <c r="L111" s="4">
        <v>5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/>
    </row>
    <row r="112" spans="1:245" x14ac:dyDescent="0.2">
      <c r="A112" s="4">
        <v>50</v>
      </c>
      <c r="B112" s="4">
        <v>0</v>
      </c>
      <c r="C112" s="4">
        <v>0</v>
      </c>
      <c r="D112" s="4">
        <v>1</v>
      </c>
      <c r="E112" s="4">
        <v>227</v>
      </c>
      <c r="F112" s="4">
        <f>ROUND(Source!AX105,O112)</f>
        <v>0</v>
      </c>
      <c r="G112" s="4" t="s">
        <v>75</v>
      </c>
      <c r="H112" s="4" t="s">
        <v>76</v>
      </c>
      <c r="I112" s="4"/>
      <c r="J112" s="4"/>
      <c r="K112" s="4">
        <v>227</v>
      </c>
      <c r="L112" s="4">
        <v>6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/>
    </row>
    <row r="113" spans="1:23" x14ac:dyDescent="0.2">
      <c r="A113" s="4">
        <v>50</v>
      </c>
      <c r="B113" s="4">
        <v>0</v>
      </c>
      <c r="C113" s="4">
        <v>0</v>
      </c>
      <c r="D113" s="4">
        <v>1</v>
      </c>
      <c r="E113" s="4">
        <v>228</v>
      </c>
      <c r="F113" s="4">
        <f>ROUND(Source!AY105,O113)</f>
        <v>33949.449999999997</v>
      </c>
      <c r="G113" s="4" t="s">
        <v>77</v>
      </c>
      <c r="H113" s="4" t="s">
        <v>78</v>
      </c>
      <c r="I113" s="4"/>
      <c r="J113" s="4"/>
      <c r="K113" s="4">
        <v>228</v>
      </c>
      <c r="L113" s="4">
        <v>7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/>
    </row>
    <row r="114" spans="1:23" x14ac:dyDescent="0.2">
      <c r="A114" s="4">
        <v>50</v>
      </c>
      <c r="B114" s="4">
        <v>0</v>
      </c>
      <c r="C114" s="4">
        <v>0</v>
      </c>
      <c r="D114" s="4">
        <v>1</v>
      </c>
      <c r="E114" s="4">
        <v>216</v>
      </c>
      <c r="F114" s="4">
        <f>ROUND(Source!AP105,O114)</f>
        <v>0</v>
      </c>
      <c r="G114" s="4" t="s">
        <v>79</v>
      </c>
      <c r="H114" s="4" t="s">
        <v>80</v>
      </c>
      <c r="I114" s="4"/>
      <c r="J114" s="4"/>
      <c r="K114" s="4">
        <v>216</v>
      </c>
      <c r="L114" s="4">
        <v>8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/>
    </row>
    <row r="115" spans="1:23" x14ac:dyDescent="0.2">
      <c r="A115" s="4">
        <v>50</v>
      </c>
      <c r="B115" s="4">
        <v>0</v>
      </c>
      <c r="C115" s="4">
        <v>0</v>
      </c>
      <c r="D115" s="4">
        <v>1</v>
      </c>
      <c r="E115" s="4">
        <v>223</v>
      </c>
      <c r="F115" s="4">
        <f>ROUND(Source!AQ105,O115)</f>
        <v>0</v>
      </c>
      <c r="G115" s="4" t="s">
        <v>81</v>
      </c>
      <c r="H115" s="4" t="s">
        <v>82</v>
      </c>
      <c r="I115" s="4"/>
      <c r="J115" s="4"/>
      <c r="K115" s="4">
        <v>223</v>
      </c>
      <c r="L115" s="4">
        <v>9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/>
    </row>
    <row r="116" spans="1:23" x14ac:dyDescent="0.2">
      <c r="A116" s="4">
        <v>50</v>
      </c>
      <c r="B116" s="4">
        <v>0</v>
      </c>
      <c r="C116" s="4">
        <v>0</v>
      </c>
      <c r="D116" s="4">
        <v>1</v>
      </c>
      <c r="E116" s="4">
        <v>229</v>
      </c>
      <c r="F116" s="4">
        <f>ROUND(Source!AZ105,O116)</f>
        <v>0</v>
      </c>
      <c r="G116" s="4" t="s">
        <v>83</v>
      </c>
      <c r="H116" s="4" t="s">
        <v>84</v>
      </c>
      <c r="I116" s="4"/>
      <c r="J116" s="4"/>
      <c r="K116" s="4">
        <v>229</v>
      </c>
      <c r="L116" s="4">
        <v>10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/>
    </row>
    <row r="117" spans="1:23" x14ac:dyDescent="0.2">
      <c r="A117" s="4">
        <v>50</v>
      </c>
      <c r="B117" s="4">
        <v>0</v>
      </c>
      <c r="C117" s="4">
        <v>0</v>
      </c>
      <c r="D117" s="4">
        <v>1</v>
      </c>
      <c r="E117" s="4">
        <v>203</v>
      </c>
      <c r="F117" s="4">
        <f>ROUND(Source!Q105,O117)</f>
        <v>4285.87</v>
      </c>
      <c r="G117" s="4" t="s">
        <v>85</v>
      </c>
      <c r="H117" s="4" t="s">
        <v>86</v>
      </c>
      <c r="I117" s="4"/>
      <c r="J117" s="4"/>
      <c r="K117" s="4">
        <v>203</v>
      </c>
      <c r="L117" s="4">
        <v>11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/>
    </row>
    <row r="118" spans="1:23" x14ac:dyDescent="0.2">
      <c r="A118" s="4">
        <v>50</v>
      </c>
      <c r="B118" s="4">
        <v>0</v>
      </c>
      <c r="C118" s="4">
        <v>0</v>
      </c>
      <c r="D118" s="4">
        <v>1</v>
      </c>
      <c r="E118" s="4">
        <v>231</v>
      </c>
      <c r="F118" s="4">
        <f>ROUND(Source!BB105,O118)</f>
        <v>0</v>
      </c>
      <c r="G118" s="4" t="s">
        <v>87</v>
      </c>
      <c r="H118" s="4" t="s">
        <v>88</v>
      </c>
      <c r="I118" s="4"/>
      <c r="J118" s="4"/>
      <c r="K118" s="4">
        <v>231</v>
      </c>
      <c r="L118" s="4">
        <v>12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/>
    </row>
    <row r="119" spans="1:23" x14ac:dyDescent="0.2">
      <c r="A119" s="4">
        <v>50</v>
      </c>
      <c r="B119" s="4">
        <v>0</v>
      </c>
      <c r="C119" s="4">
        <v>0</v>
      </c>
      <c r="D119" s="4">
        <v>1</v>
      </c>
      <c r="E119" s="4">
        <v>204</v>
      </c>
      <c r="F119" s="4">
        <f>ROUND(Source!R105,O119)</f>
        <v>415.55</v>
      </c>
      <c r="G119" s="4" t="s">
        <v>89</v>
      </c>
      <c r="H119" s="4" t="s">
        <v>90</v>
      </c>
      <c r="I119" s="4"/>
      <c r="J119" s="4"/>
      <c r="K119" s="4">
        <v>204</v>
      </c>
      <c r="L119" s="4">
        <v>13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/>
    </row>
    <row r="120" spans="1:23" x14ac:dyDescent="0.2">
      <c r="A120" s="4">
        <v>50</v>
      </c>
      <c r="B120" s="4">
        <v>0</v>
      </c>
      <c r="C120" s="4">
        <v>0</v>
      </c>
      <c r="D120" s="4">
        <v>1</v>
      </c>
      <c r="E120" s="4">
        <v>205</v>
      </c>
      <c r="F120" s="4">
        <f>ROUND(Source!S105,O120)</f>
        <v>797.98</v>
      </c>
      <c r="G120" s="4" t="s">
        <v>91</v>
      </c>
      <c r="H120" s="4" t="s">
        <v>92</v>
      </c>
      <c r="I120" s="4"/>
      <c r="J120" s="4"/>
      <c r="K120" s="4">
        <v>205</v>
      </c>
      <c r="L120" s="4">
        <v>14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/>
    </row>
    <row r="121" spans="1:23" x14ac:dyDescent="0.2">
      <c r="A121" s="4">
        <v>50</v>
      </c>
      <c r="B121" s="4">
        <v>0</v>
      </c>
      <c r="C121" s="4">
        <v>0</v>
      </c>
      <c r="D121" s="4">
        <v>1</v>
      </c>
      <c r="E121" s="4">
        <v>232</v>
      </c>
      <c r="F121" s="4">
        <f>ROUND(Source!BC105,O121)</f>
        <v>0</v>
      </c>
      <c r="G121" s="4" t="s">
        <v>93</v>
      </c>
      <c r="H121" s="4" t="s">
        <v>94</v>
      </c>
      <c r="I121" s="4"/>
      <c r="J121" s="4"/>
      <c r="K121" s="4">
        <v>232</v>
      </c>
      <c r="L121" s="4">
        <v>15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/>
    </row>
    <row r="122" spans="1:23" x14ac:dyDescent="0.2">
      <c r="A122" s="4">
        <v>50</v>
      </c>
      <c r="B122" s="4">
        <v>0</v>
      </c>
      <c r="C122" s="4">
        <v>0</v>
      </c>
      <c r="D122" s="4">
        <v>1</v>
      </c>
      <c r="E122" s="4">
        <v>214</v>
      </c>
      <c r="F122" s="4">
        <f>ROUND(Source!AS105,O122)</f>
        <v>37288.480000000003</v>
      </c>
      <c r="G122" s="4" t="s">
        <v>95</v>
      </c>
      <c r="H122" s="4" t="s">
        <v>96</v>
      </c>
      <c r="I122" s="4"/>
      <c r="J122" s="4"/>
      <c r="K122" s="4">
        <v>214</v>
      </c>
      <c r="L122" s="4">
        <v>16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/>
    </row>
    <row r="123" spans="1:23" x14ac:dyDescent="0.2">
      <c r="A123" s="4">
        <v>50</v>
      </c>
      <c r="B123" s="4">
        <v>0</v>
      </c>
      <c r="C123" s="4">
        <v>0</v>
      </c>
      <c r="D123" s="4">
        <v>1</v>
      </c>
      <c r="E123" s="4">
        <v>215</v>
      </c>
      <c r="F123" s="4">
        <f>ROUND(Source!AT105,O123)</f>
        <v>3660.02</v>
      </c>
      <c r="G123" s="4" t="s">
        <v>97</v>
      </c>
      <c r="H123" s="4" t="s">
        <v>98</v>
      </c>
      <c r="I123" s="4"/>
      <c r="J123" s="4"/>
      <c r="K123" s="4">
        <v>215</v>
      </c>
      <c r="L123" s="4">
        <v>17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/>
    </row>
    <row r="124" spans="1:23" x14ac:dyDescent="0.2">
      <c r="A124" s="4">
        <v>50</v>
      </c>
      <c r="B124" s="4">
        <v>0</v>
      </c>
      <c r="C124" s="4">
        <v>0</v>
      </c>
      <c r="D124" s="4">
        <v>1</v>
      </c>
      <c r="E124" s="4">
        <v>217</v>
      </c>
      <c r="F124" s="4">
        <f>ROUND(Source!AU105,O124)</f>
        <v>0</v>
      </c>
      <c r="G124" s="4" t="s">
        <v>99</v>
      </c>
      <c r="H124" s="4" t="s">
        <v>100</v>
      </c>
      <c r="I124" s="4"/>
      <c r="J124" s="4"/>
      <c r="K124" s="4">
        <v>217</v>
      </c>
      <c r="L124" s="4">
        <v>18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/>
    </row>
    <row r="125" spans="1:23" x14ac:dyDescent="0.2">
      <c r="A125" s="4">
        <v>50</v>
      </c>
      <c r="B125" s="4">
        <v>0</v>
      </c>
      <c r="C125" s="4">
        <v>0</v>
      </c>
      <c r="D125" s="4">
        <v>1</v>
      </c>
      <c r="E125" s="4">
        <v>230</v>
      </c>
      <c r="F125" s="4">
        <f>ROUND(Source!BA105,O125)</f>
        <v>0</v>
      </c>
      <c r="G125" s="4" t="s">
        <v>101</v>
      </c>
      <c r="H125" s="4" t="s">
        <v>102</v>
      </c>
      <c r="I125" s="4"/>
      <c r="J125" s="4"/>
      <c r="K125" s="4">
        <v>230</v>
      </c>
      <c r="L125" s="4">
        <v>19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/>
    </row>
    <row r="126" spans="1:23" x14ac:dyDescent="0.2">
      <c r="A126" s="4">
        <v>50</v>
      </c>
      <c r="B126" s="4">
        <v>0</v>
      </c>
      <c r="C126" s="4">
        <v>0</v>
      </c>
      <c r="D126" s="4">
        <v>1</v>
      </c>
      <c r="E126" s="4">
        <v>206</v>
      </c>
      <c r="F126" s="4">
        <f>ROUND(Source!T105,O126)</f>
        <v>0</v>
      </c>
      <c r="G126" s="4" t="s">
        <v>103</v>
      </c>
      <c r="H126" s="4" t="s">
        <v>104</v>
      </c>
      <c r="I126" s="4"/>
      <c r="J126" s="4"/>
      <c r="K126" s="4">
        <v>206</v>
      </c>
      <c r="L126" s="4">
        <v>20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/>
    </row>
    <row r="127" spans="1:23" x14ac:dyDescent="0.2">
      <c r="A127" s="4">
        <v>50</v>
      </c>
      <c r="B127" s="4">
        <v>0</v>
      </c>
      <c r="C127" s="4">
        <v>0</v>
      </c>
      <c r="D127" s="4">
        <v>1</v>
      </c>
      <c r="E127" s="4">
        <v>207</v>
      </c>
      <c r="F127" s="4">
        <f>Source!U105</f>
        <v>104.0875911</v>
      </c>
      <c r="G127" s="4" t="s">
        <v>105</v>
      </c>
      <c r="H127" s="4" t="s">
        <v>106</v>
      </c>
      <c r="I127" s="4"/>
      <c r="J127" s="4"/>
      <c r="K127" s="4">
        <v>207</v>
      </c>
      <c r="L127" s="4">
        <v>21</v>
      </c>
      <c r="M127" s="4">
        <v>3</v>
      </c>
      <c r="N127" s="4" t="s">
        <v>3</v>
      </c>
      <c r="O127" s="4">
        <v>-1</v>
      </c>
      <c r="P127" s="4"/>
      <c r="Q127" s="4"/>
      <c r="R127" s="4"/>
      <c r="S127" s="4"/>
      <c r="T127" s="4"/>
      <c r="U127" s="4"/>
      <c r="V127" s="4"/>
      <c r="W127" s="4"/>
    </row>
    <row r="128" spans="1:23" x14ac:dyDescent="0.2">
      <c r="A128" s="4">
        <v>50</v>
      </c>
      <c r="B128" s="4">
        <v>0</v>
      </c>
      <c r="C128" s="4">
        <v>0</v>
      </c>
      <c r="D128" s="4">
        <v>1</v>
      </c>
      <c r="E128" s="4">
        <v>208</v>
      </c>
      <c r="F128" s="4">
        <f>Source!V105</f>
        <v>34.189002500000008</v>
      </c>
      <c r="G128" s="4" t="s">
        <v>107</v>
      </c>
      <c r="H128" s="4" t="s">
        <v>108</v>
      </c>
      <c r="I128" s="4"/>
      <c r="J128" s="4"/>
      <c r="K128" s="4">
        <v>208</v>
      </c>
      <c r="L128" s="4">
        <v>22</v>
      </c>
      <c r="M128" s="4">
        <v>3</v>
      </c>
      <c r="N128" s="4" t="s">
        <v>3</v>
      </c>
      <c r="O128" s="4">
        <v>-1</v>
      </c>
      <c r="P128" s="4"/>
      <c r="Q128" s="4"/>
      <c r="R128" s="4"/>
      <c r="S128" s="4"/>
      <c r="T128" s="4"/>
      <c r="U128" s="4"/>
      <c r="V128" s="4"/>
      <c r="W128" s="4"/>
    </row>
    <row r="129" spans="1:206" x14ac:dyDescent="0.2">
      <c r="A129" s="4">
        <v>50</v>
      </c>
      <c r="B129" s="4">
        <v>0</v>
      </c>
      <c r="C129" s="4">
        <v>0</v>
      </c>
      <c r="D129" s="4">
        <v>1</v>
      </c>
      <c r="E129" s="4">
        <v>209</v>
      </c>
      <c r="F129" s="4">
        <f>ROUND(Source!W105,O129)</f>
        <v>0</v>
      </c>
      <c r="G129" s="4" t="s">
        <v>109</v>
      </c>
      <c r="H129" s="4" t="s">
        <v>110</v>
      </c>
      <c r="I129" s="4"/>
      <c r="J129" s="4"/>
      <c r="K129" s="4">
        <v>209</v>
      </c>
      <c r="L129" s="4">
        <v>23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/>
    </row>
    <row r="130" spans="1:206" x14ac:dyDescent="0.2">
      <c r="A130" s="4">
        <v>50</v>
      </c>
      <c r="B130" s="4">
        <v>0</v>
      </c>
      <c r="C130" s="4">
        <v>0</v>
      </c>
      <c r="D130" s="4">
        <v>1</v>
      </c>
      <c r="E130" s="4">
        <v>233</v>
      </c>
      <c r="F130" s="4">
        <f>ROUND(Source!BD105,O130)</f>
        <v>0</v>
      </c>
      <c r="G130" s="4" t="s">
        <v>111</v>
      </c>
      <c r="H130" s="4" t="s">
        <v>112</v>
      </c>
      <c r="I130" s="4"/>
      <c r="J130" s="4"/>
      <c r="K130" s="4">
        <v>233</v>
      </c>
      <c r="L130" s="4">
        <v>24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/>
    </row>
    <row r="131" spans="1:206" x14ac:dyDescent="0.2">
      <c r="A131" s="4">
        <v>50</v>
      </c>
      <c r="B131" s="4">
        <v>0</v>
      </c>
      <c r="C131" s="4">
        <v>0</v>
      </c>
      <c r="D131" s="4">
        <v>1</v>
      </c>
      <c r="E131" s="4">
        <v>210</v>
      </c>
      <c r="F131" s="4">
        <f>ROUND(Source!X105,O131)</f>
        <v>1218.97</v>
      </c>
      <c r="G131" s="4" t="s">
        <v>113</v>
      </c>
      <c r="H131" s="4" t="s">
        <v>114</v>
      </c>
      <c r="I131" s="4"/>
      <c r="J131" s="4"/>
      <c r="K131" s="4">
        <v>210</v>
      </c>
      <c r="L131" s="4">
        <v>25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/>
    </row>
    <row r="132" spans="1:206" x14ac:dyDescent="0.2">
      <c r="A132" s="4">
        <v>50</v>
      </c>
      <c r="B132" s="4">
        <v>0</v>
      </c>
      <c r="C132" s="4">
        <v>0</v>
      </c>
      <c r="D132" s="4">
        <v>1</v>
      </c>
      <c r="E132" s="4">
        <v>211</v>
      </c>
      <c r="F132" s="4">
        <f>ROUND(Source!Y105,O132)</f>
        <v>696.23</v>
      </c>
      <c r="G132" s="4" t="s">
        <v>115</v>
      </c>
      <c r="H132" s="4" t="s">
        <v>116</v>
      </c>
      <c r="I132" s="4"/>
      <c r="J132" s="4"/>
      <c r="K132" s="4">
        <v>211</v>
      </c>
      <c r="L132" s="4">
        <v>26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/>
    </row>
    <row r="133" spans="1:206" x14ac:dyDescent="0.2">
      <c r="A133" s="4">
        <v>50</v>
      </c>
      <c r="B133" s="4">
        <v>0</v>
      </c>
      <c r="C133" s="4">
        <v>0</v>
      </c>
      <c r="D133" s="4">
        <v>1</v>
      </c>
      <c r="E133" s="4">
        <v>224</v>
      </c>
      <c r="F133" s="4">
        <f>ROUND(Source!AR105,O133)</f>
        <v>40948.5</v>
      </c>
      <c r="G133" s="4" t="s">
        <v>117</v>
      </c>
      <c r="H133" s="4" t="s">
        <v>118</v>
      </c>
      <c r="I133" s="4"/>
      <c r="J133" s="4"/>
      <c r="K133" s="4">
        <v>224</v>
      </c>
      <c r="L133" s="4">
        <v>27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/>
    </row>
    <row r="135" spans="1:206" x14ac:dyDescent="0.2">
      <c r="A135" s="2">
        <v>51</v>
      </c>
      <c r="B135" s="2">
        <f>B24</f>
        <v>1</v>
      </c>
      <c r="C135" s="2">
        <f>A24</f>
        <v>4</v>
      </c>
      <c r="D135" s="2">
        <f>ROW(A24)</f>
        <v>24</v>
      </c>
      <c r="E135" s="2"/>
      <c r="F135" s="2" t="str">
        <f>IF(F24&lt;&gt;"",F24,"")</f>
        <v>Новый раздел</v>
      </c>
      <c r="G135" s="2" t="str">
        <f>IF(G24&lt;&gt;"",G24,"")</f>
        <v>2. Прокладка сети уличного освещения</v>
      </c>
      <c r="H135" s="2">
        <v>0</v>
      </c>
      <c r="I135" s="2"/>
      <c r="J135" s="2"/>
      <c r="K135" s="2"/>
      <c r="L135" s="2"/>
      <c r="M135" s="2"/>
      <c r="N135" s="2"/>
      <c r="O135" s="2">
        <f t="shared" ref="O135:T135" si="115">ROUND(O40+O105+AB135,2)</f>
        <v>39895.31</v>
      </c>
      <c r="P135" s="2">
        <f t="shared" si="115"/>
        <v>33949.449999999997</v>
      </c>
      <c r="Q135" s="2">
        <f t="shared" si="115"/>
        <v>5028.76</v>
      </c>
      <c r="R135" s="2">
        <f t="shared" si="115"/>
        <v>476.71</v>
      </c>
      <c r="S135" s="2">
        <f t="shared" si="115"/>
        <v>917.1</v>
      </c>
      <c r="T135" s="2">
        <f t="shared" si="115"/>
        <v>0</v>
      </c>
      <c r="U135" s="2">
        <f>U40+U105+AH135</f>
        <v>119.6795911</v>
      </c>
      <c r="V135" s="2">
        <f>V40+V105+AI135</f>
        <v>39.337002500000011</v>
      </c>
      <c r="W135" s="2">
        <f>ROUND(W40+W105+AJ135,2)</f>
        <v>0</v>
      </c>
      <c r="X135" s="2">
        <f>ROUND(X40+X105+AK135,2)</f>
        <v>1398.8</v>
      </c>
      <c r="Y135" s="2">
        <f>ROUND(Y40+Y105+AL135,2)</f>
        <v>801.41</v>
      </c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>
        <f t="shared" ref="AO135:BD135" si="116">ROUND(AO40+AO105+BX135,2)</f>
        <v>0</v>
      </c>
      <c r="AP135" s="2">
        <f t="shared" si="116"/>
        <v>0</v>
      </c>
      <c r="AQ135" s="2">
        <f t="shared" si="116"/>
        <v>0</v>
      </c>
      <c r="AR135" s="2">
        <f t="shared" si="116"/>
        <v>42095.519999999997</v>
      </c>
      <c r="AS135" s="2">
        <f t="shared" si="116"/>
        <v>37890.720000000001</v>
      </c>
      <c r="AT135" s="2">
        <f t="shared" si="116"/>
        <v>4204.8</v>
      </c>
      <c r="AU135" s="2">
        <f t="shared" si="116"/>
        <v>0</v>
      </c>
      <c r="AV135" s="2">
        <f t="shared" si="116"/>
        <v>33949.449999999997</v>
      </c>
      <c r="AW135" s="2">
        <f t="shared" si="116"/>
        <v>33949.449999999997</v>
      </c>
      <c r="AX135" s="2">
        <f t="shared" si="116"/>
        <v>0</v>
      </c>
      <c r="AY135" s="2">
        <f t="shared" si="116"/>
        <v>33949.449999999997</v>
      </c>
      <c r="AZ135" s="2">
        <f t="shared" si="116"/>
        <v>0</v>
      </c>
      <c r="BA135" s="2">
        <f t="shared" si="116"/>
        <v>0</v>
      </c>
      <c r="BB135" s="2">
        <f t="shared" si="116"/>
        <v>0</v>
      </c>
      <c r="BC135" s="2">
        <f t="shared" si="116"/>
        <v>0</v>
      </c>
      <c r="BD135" s="2">
        <f t="shared" si="116"/>
        <v>45.97</v>
      </c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3"/>
      <c r="DH135" s="3"/>
      <c r="DI135" s="3"/>
      <c r="DJ135" s="3"/>
      <c r="DK135" s="3"/>
      <c r="DL135" s="3"/>
      <c r="DM135" s="3"/>
      <c r="DN135" s="3"/>
      <c r="DO135" s="3"/>
      <c r="DP135" s="3"/>
      <c r="DQ135" s="3"/>
      <c r="DR135" s="3"/>
      <c r="DS135" s="3"/>
      <c r="DT135" s="3"/>
      <c r="DU135" s="3"/>
      <c r="DV135" s="3"/>
      <c r="DW135" s="3"/>
      <c r="DX135" s="3"/>
      <c r="DY135" s="3"/>
      <c r="DZ135" s="3"/>
      <c r="EA135" s="3"/>
      <c r="EB135" s="3"/>
      <c r="EC135" s="3"/>
      <c r="ED135" s="3"/>
      <c r="EE135" s="3"/>
      <c r="EF135" s="3"/>
      <c r="EG135" s="3"/>
      <c r="EH135" s="3"/>
      <c r="EI135" s="3"/>
      <c r="EJ135" s="3"/>
      <c r="EK135" s="3"/>
      <c r="EL135" s="3"/>
      <c r="EM135" s="3"/>
      <c r="EN135" s="3"/>
      <c r="EO135" s="3"/>
      <c r="EP135" s="3"/>
      <c r="EQ135" s="3"/>
      <c r="ER135" s="3"/>
      <c r="ES135" s="3"/>
      <c r="ET135" s="3"/>
      <c r="EU135" s="3"/>
      <c r="EV135" s="3"/>
      <c r="EW135" s="3"/>
      <c r="EX135" s="3"/>
      <c r="EY135" s="3"/>
      <c r="EZ135" s="3"/>
      <c r="FA135" s="3"/>
      <c r="FB135" s="3"/>
      <c r="FC135" s="3"/>
      <c r="FD135" s="3"/>
      <c r="FE135" s="3"/>
      <c r="FF135" s="3"/>
      <c r="FG135" s="3"/>
      <c r="FH135" s="3"/>
      <c r="FI135" s="3"/>
      <c r="FJ135" s="3"/>
      <c r="FK135" s="3"/>
      <c r="FL135" s="3"/>
      <c r="FM135" s="3"/>
      <c r="FN135" s="3"/>
      <c r="FO135" s="3"/>
      <c r="FP135" s="3"/>
      <c r="FQ135" s="3"/>
      <c r="FR135" s="3"/>
      <c r="FS135" s="3"/>
      <c r="FT135" s="3"/>
      <c r="FU135" s="3"/>
      <c r="FV135" s="3"/>
      <c r="FW135" s="3"/>
      <c r="FX135" s="3"/>
      <c r="FY135" s="3"/>
      <c r="FZ135" s="3"/>
      <c r="GA135" s="3"/>
      <c r="GB135" s="3"/>
      <c r="GC135" s="3"/>
      <c r="GD135" s="3"/>
      <c r="GE135" s="3"/>
      <c r="GF135" s="3"/>
      <c r="GG135" s="3"/>
      <c r="GH135" s="3"/>
      <c r="GI135" s="3"/>
      <c r="GJ135" s="3"/>
      <c r="GK135" s="3"/>
      <c r="GL135" s="3"/>
      <c r="GM135" s="3"/>
      <c r="GN135" s="3"/>
      <c r="GO135" s="3"/>
      <c r="GP135" s="3"/>
      <c r="GQ135" s="3"/>
      <c r="GR135" s="3"/>
      <c r="GS135" s="3"/>
      <c r="GT135" s="3"/>
      <c r="GU135" s="3"/>
      <c r="GV135" s="3"/>
      <c r="GW135" s="3"/>
      <c r="GX135" s="3">
        <v>0</v>
      </c>
    </row>
    <row r="137" spans="1:206" x14ac:dyDescent="0.2">
      <c r="A137" s="4">
        <v>50</v>
      </c>
      <c r="B137" s="4">
        <v>0</v>
      </c>
      <c r="C137" s="4">
        <v>0</v>
      </c>
      <c r="D137" s="4">
        <v>1</v>
      </c>
      <c r="E137" s="4">
        <v>201</v>
      </c>
      <c r="F137" s="4">
        <f>ROUND(Source!O135,O137)</f>
        <v>39895.31</v>
      </c>
      <c r="G137" s="4" t="s">
        <v>65</v>
      </c>
      <c r="H137" s="4" t="s">
        <v>66</v>
      </c>
      <c r="I137" s="4"/>
      <c r="J137" s="4"/>
      <c r="K137" s="4">
        <v>201</v>
      </c>
      <c r="L137" s="4">
        <v>1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/>
    </row>
    <row r="138" spans="1:206" x14ac:dyDescent="0.2">
      <c r="A138" s="4">
        <v>50</v>
      </c>
      <c r="B138" s="4">
        <v>0</v>
      </c>
      <c r="C138" s="4">
        <v>0</v>
      </c>
      <c r="D138" s="4">
        <v>1</v>
      </c>
      <c r="E138" s="4">
        <v>202</v>
      </c>
      <c r="F138" s="4">
        <f>ROUND(Source!P135,O138)</f>
        <v>33949.449999999997</v>
      </c>
      <c r="G138" s="4" t="s">
        <v>67</v>
      </c>
      <c r="H138" s="4" t="s">
        <v>68</v>
      </c>
      <c r="I138" s="4"/>
      <c r="J138" s="4"/>
      <c r="K138" s="4">
        <v>202</v>
      </c>
      <c r="L138" s="4">
        <v>2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/>
    </row>
    <row r="139" spans="1:206" x14ac:dyDescent="0.2">
      <c r="A139" s="4">
        <v>50</v>
      </c>
      <c r="B139" s="4">
        <v>0</v>
      </c>
      <c r="C139" s="4">
        <v>0</v>
      </c>
      <c r="D139" s="4">
        <v>1</v>
      </c>
      <c r="E139" s="4">
        <v>222</v>
      </c>
      <c r="F139" s="4">
        <f>ROUND(Source!AO135,O139)</f>
        <v>0</v>
      </c>
      <c r="G139" s="4" t="s">
        <v>69</v>
      </c>
      <c r="H139" s="4" t="s">
        <v>70</v>
      </c>
      <c r="I139" s="4"/>
      <c r="J139" s="4"/>
      <c r="K139" s="4">
        <v>222</v>
      </c>
      <c r="L139" s="4">
        <v>3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/>
    </row>
    <row r="140" spans="1:206" x14ac:dyDescent="0.2">
      <c r="A140" s="4">
        <v>50</v>
      </c>
      <c r="B140" s="4">
        <v>0</v>
      </c>
      <c r="C140" s="4">
        <v>0</v>
      </c>
      <c r="D140" s="4">
        <v>1</v>
      </c>
      <c r="E140" s="4">
        <v>225</v>
      </c>
      <c r="F140" s="4">
        <f>ROUND(Source!AV135,O140)</f>
        <v>33949.449999999997</v>
      </c>
      <c r="G140" s="4" t="s">
        <v>71</v>
      </c>
      <c r="H140" s="4" t="s">
        <v>72</v>
      </c>
      <c r="I140" s="4"/>
      <c r="J140" s="4"/>
      <c r="K140" s="4">
        <v>225</v>
      </c>
      <c r="L140" s="4">
        <v>4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/>
    </row>
    <row r="141" spans="1:206" x14ac:dyDescent="0.2">
      <c r="A141" s="4">
        <v>50</v>
      </c>
      <c r="B141" s="4">
        <v>0</v>
      </c>
      <c r="C141" s="4">
        <v>0</v>
      </c>
      <c r="D141" s="4">
        <v>1</v>
      </c>
      <c r="E141" s="4">
        <v>226</v>
      </c>
      <c r="F141" s="4">
        <f>ROUND(Source!AW135,O141)</f>
        <v>33949.449999999997</v>
      </c>
      <c r="G141" s="4" t="s">
        <v>73</v>
      </c>
      <c r="H141" s="4" t="s">
        <v>74</v>
      </c>
      <c r="I141" s="4"/>
      <c r="J141" s="4"/>
      <c r="K141" s="4">
        <v>226</v>
      </c>
      <c r="L141" s="4">
        <v>5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/>
    </row>
    <row r="142" spans="1:206" x14ac:dyDescent="0.2">
      <c r="A142" s="4">
        <v>50</v>
      </c>
      <c r="B142" s="4">
        <v>0</v>
      </c>
      <c r="C142" s="4">
        <v>0</v>
      </c>
      <c r="D142" s="4">
        <v>1</v>
      </c>
      <c r="E142" s="4">
        <v>227</v>
      </c>
      <c r="F142" s="4">
        <f>ROUND(Source!AX135,O142)</f>
        <v>0</v>
      </c>
      <c r="G142" s="4" t="s">
        <v>75</v>
      </c>
      <c r="H142" s="4" t="s">
        <v>76</v>
      </c>
      <c r="I142" s="4"/>
      <c r="J142" s="4"/>
      <c r="K142" s="4">
        <v>227</v>
      </c>
      <c r="L142" s="4">
        <v>6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/>
    </row>
    <row r="143" spans="1:206" x14ac:dyDescent="0.2">
      <c r="A143" s="4">
        <v>50</v>
      </c>
      <c r="B143" s="4">
        <v>0</v>
      </c>
      <c r="C143" s="4">
        <v>0</v>
      </c>
      <c r="D143" s="4">
        <v>1</v>
      </c>
      <c r="E143" s="4">
        <v>228</v>
      </c>
      <c r="F143" s="4">
        <f>ROUND(Source!AY135,O143)</f>
        <v>33949.449999999997</v>
      </c>
      <c r="G143" s="4" t="s">
        <v>77</v>
      </c>
      <c r="H143" s="4" t="s">
        <v>78</v>
      </c>
      <c r="I143" s="4"/>
      <c r="J143" s="4"/>
      <c r="K143" s="4">
        <v>228</v>
      </c>
      <c r="L143" s="4">
        <v>7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/>
    </row>
    <row r="144" spans="1:206" x14ac:dyDescent="0.2">
      <c r="A144" s="4">
        <v>50</v>
      </c>
      <c r="B144" s="4">
        <v>0</v>
      </c>
      <c r="C144" s="4">
        <v>0</v>
      </c>
      <c r="D144" s="4">
        <v>1</v>
      </c>
      <c r="E144" s="4">
        <v>216</v>
      </c>
      <c r="F144" s="4">
        <f>ROUND(Source!AP135,O144)</f>
        <v>0</v>
      </c>
      <c r="G144" s="4" t="s">
        <v>79</v>
      </c>
      <c r="H144" s="4" t="s">
        <v>80</v>
      </c>
      <c r="I144" s="4"/>
      <c r="J144" s="4"/>
      <c r="K144" s="4">
        <v>216</v>
      </c>
      <c r="L144" s="4">
        <v>8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/>
    </row>
    <row r="145" spans="1:23" x14ac:dyDescent="0.2">
      <c r="A145" s="4">
        <v>50</v>
      </c>
      <c r="B145" s="4">
        <v>0</v>
      </c>
      <c r="C145" s="4">
        <v>0</v>
      </c>
      <c r="D145" s="4">
        <v>1</v>
      </c>
      <c r="E145" s="4">
        <v>223</v>
      </c>
      <c r="F145" s="4">
        <f>ROUND(Source!AQ135,O145)</f>
        <v>0</v>
      </c>
      <c r="G145" s="4" t="s">
        <v>81</v>
      </c>
      <c r="H145" s="4" t="s">
        <v>82</v>
      </c>
      <c r="I145" s="4"/>
      <c r="J145" s="4"/>
      <c r="K145" s="4">
        <v>223</v>
      </c>
      <c r="L145" s="4">
        <v>9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/>
    </row>
    <row r="146" spans="1:23" x14ac:dyDescent="0.2">
      <c r="A146" s="4">
        <v>50</v>
      </c>
      <c r="B146" s="4">
        <v>0</v>
      </c>
      <c r="C146" s="4">
        <v>0</v>
      </c>
      <c r="D146" s="4">
        <v>1</v>
      </c>
      <c r="E146" s="4">
        <v>229</v>
      </c>
      <c r="F146" s="4">
        <f>ROUND(Source!AZ135,O146)</f>
        <v>0</v>
      </c>
      <c r="G146" s="4" t="s">
        <v>83</v>
      </c>
      <c r="H146" s="4" t="s">
        <v>84</v>
      </c>
      <c r="I146" s="4"/>
      <c r="J146" s="4"/>
      <c r="K146" s="4">
        <v>229</v>
      </c>
      <c r="L146" s="4">
        <v>10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/>
    </row>
    <row r="147" spans="1:23" x14ac:dyDescent="0.2">
      <c r="A147" s="4">
        <v>50</v>
      </c>
      <c r="B147" s="4">
        <v>0</v>
      </c>
      <c r="C147" s="4">
        <v>0</v>
      </c>
      <c r="D147" s="4">
        <v>1</v>
      </c>
      <c r="E147" s="4">
        <v>203</v>
      </c>
      <c r="F147" s="4">
        <f>ROUND(Source!Q135,O147)</f>
        <v>5028.76</v>
      </c>
      <c r="G147" s="4" t="s">
        <v>85</v>
      </c>
      <c r="H147" s="4" t="s">
        <v>86</v>
      </c>
      <c r="I147" s="4"/>
      <c r="J147" s="4"/>
      <c r="K147" s="4">
        <v>203</v>
      </c>
      <c r="L147" s="4">
        <v>11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/>
    </row>
    <row r="148" spans="1:23" x14ac:dyDescent="0.2">
      <c r="A148" s="4">
        <v>50</v>
      </c>
      <c r="B148" s="4">
        <v>0</v>
      </c>
      <c r="C148" s="4">
        <v>0</v>
      </c>
      <c r="D148" s="4">
        <v>1</v>
      </c>
      <c r="E148" s="4">
        <v>231</v>
      </c>
      <c r="F148" s="4">
        <f>ROUND(Source!BB135,O148)</f>
        <v>0</v>
      </c>
      <c r="G148" s="4" t="s">
        <v>87</v>
      </c>
      <c r="H148" s="4" t="s">
        <v>88</v>
      </c>
      <c r="I148" s="4"/>
      <c r="J148" s="4"/>
      <c r="K148" s="4">
        <v>231</v>
      </c>
      <c r="L148" s="4">
        <v>12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/>
    </row>
    <row r="149" spans="1:23" x14ac:dyDescent="0.2">
      <c r="A149" s="4">
        <v>50</v>
      </c>
      <c r="B149" s="4">
        <v>0</v>
      </c>
      <c r="C149" s="4">
        <v>0</v>
      </c>
      <c r="D149" s="4">
        <v>1</v>
      </c>
      <c r="E149" s="4">
        <v>204</v>
      </c>
      <c r="F149" s="4">
        <f>ROUND(Source!R135,O149)</f>
        <v>476.71</v>
      </c>
      <c r="G149" s="4" t="s">
        <v>89</v>
      </c>
      <c r="H149" s="4" t="s">
        <v>90</v>
      </c>
      <c r="I149" s="4"/>
      <c r="J149" s="4"/>
      <c r="K149" s="4">
        <v>204</v>
      </c>
      <c r="L149" s="4">
        <v>13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/>
    </row>
    <row r="150" spans="1:23" x14ac:dyDescent="0.2">
      <c r="A150" s="4">
        <v>50</v>
      </c>
      <c r="B150" s="4">
        <v>0</v>
      </c>
      <c r="C150" s="4">
        <v>0</v>
      </c>
      <c r="D150" s="4">
        <v>1</v>
      </c>
      <c r="E150" s="4">
        <v>205</v>
      </c>
      <c r="F150" s="4">
        <f>ROUND(Source!S135,O150)</f>
        <v>917.1</v>
      </c>
      <c r="G150" s="4" t="s">
        <v>91</v>
      </c>
      <c r="H150" s="4" t="s">
        <v>92</v>
      </c>
      <c r="I150" s="4"/>
      <c r="J150" s="4"/>
      <c r="K150" s="4">
        <v>205</v>
      </c>
      <c r="L150" s="4">
        <v>14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/>
    </row>
    <row r="151" spans="1:23" x14ac:dyDescent="0.2">
      <c r="A151" s="4">
        <v>50</v>
      </c>
      <c r="B151" s="4">
        <v>0</v>
      </c>
      <c r="C151" s="4">
        <v>0</v>
      </c>
      <c r="D151" s="4">
        <v>1</v>
      </c>
      <c r="E151" s="4">
        <v>232</v>
      </c>
      <c r="F151" s="4">
        <f>ROUND(Source!BC135,O151)</f>
        <v>0</v>
      </c>
      <c r="G151" s="4" t="s">
        <v>93</v>
      </c>
      <c r="H151" s="4" t="s">
        <v>94</v>
      </c>
      <c r="I151" s="4"/>
      <c r="J151" s="4"/>
      <c r="K151" s="4">
        <v>232</v>
      </c>
      <c r="L151" s="4">
        <v>15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/>
    </row>
    <row r="152" spans="1:23" x14ac:dyDescent="0.2">
      <c r="A152" s="4">
        <v>50</v>
      </c>
      <c r="B152" s="4">
        <v>0</v>
      </c>
      <c r="C152" s="4">
        <v>0</v>
      </c>
      <c r="D152" s="4">
        <v>1</v>
      </c>
      <c r="E152" s="4">
        <v>214</v>
      </c>
      <c r="F152" s="4">
        <f>ROUND(Source!AS135,O152)</f>
        <v>37890.720000000001</v>
      </c>
      <c r="G152" s="4" t="s">
        <v>95</v>
      </c>
      <c r="H152" s="4" t="s">
        <v>96</v>
      </c>
      <c r="I152" s="4"/>
      <c r="J152" s="4"/>
      <c r="K152" s="4">
        <v>214</v>
      </c>
      <c r="L152" s="4">
        <v>16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/>
    </row>
    <row r="153" spans="1:23" x14ac:dyDescent="0.2">
      <c r="A153" s="4">
        <v>50</v>
      </c>
      <c r="B153" s="4">
        <v>0</v>
      </c>
      <c r="C153" s="4">
        <v>0</v>
      </c>
      <c r="D153" s="4">
        <v>1</v>
      </c>
      <c r="E153" s="4">
        <v>215</v>
      </c>
      <c r="F153" s="4">
        <f>ROUND(Source!AT135,O153)</f>
        <v>4204.8</v>
      </c>
      <c r="G153" s="4" t="s">
        <v>97</v>
      </c>
      <c r="H153" s="4" t="s">
        <v>98</v>
      </c>
      <c r="I153" s="4"/>
      <c r="J153" s="4"/>
      <c r="K153" s="4">
        <v>215</v>
      </c>
      <c r="L153" s="4">
        <v>17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/>
    </row>
    <row r="154" spans="1:23" x14ac:dyDescent="0.2">
      <c r="A154" s="4">
        <v>50</v>
      </c>
      <c r="B154" s="4">
        <v>0</v>
      </c>
      <c r="C154" s="4">
        <v>0</v>
      </c>
      <c r="D154" s="4">
        <v>1</v>
      </c>
      <c r="E154" s="4">
        <v>217</v>
      </c>
      <c r="F154" s="4">
        <f>ROUND(Source!AU135,O154)</f>
        <v>0</v>
      </c>
      <c r="G154" s="4" t="s">
        <v>99</v>
      </c>
      <c r="H154" s="4" t="s">
        <v>100</v>
      </c>
      <c r="I154" s="4"/>
      <c r="J154" s="4"/>
      <c r="K154" s="4">
        <v>217</v>
      </c>
      <c r="L154" s="4">
        <v>18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/>
    </row>
    <row r="155" spans="1:23" x14ac:dyDescent="0.2">
      <c r="A155" s="4">
        <v>50</v>
      </c>
      <c r="B155" s="4">
        <v>0</v>
      </c>
      <c r="C155" s="4">
        <v>0</v>
      </c>
      <c r="D155" s="4">
        <v>1</v>
      </c>
      <c r="E155" s="4">
        <v>230</v>
      </c>
      <c r="F155" s="4">
        <f>ROUND(Source!BA135,O155)</f>
        <v>0</v>
      </c>
      <c r="G155" s="4" t="s">
        <v>101</v>
      </c>
      <c r="H155" s="4" t="s">
        <v>102</v>
      </c>
      <c r="I155" s="4"/>
      <c r="J155" s="4"/>
      <c r="K155" s="4">
        <v>230</v>
      </c>
      <c r="L155" s="4">
        <v>19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/>
    </row>
    <row r="156" spans="1:23" x14ac:dyDescent="0.2">
      <c r="A156" s="4">
        <v>50</v>
      </c>
      <c r="B156" s="4">
        <v>0</v>
      </c>
      <c r="C156" s="4">
        <v>0</v>
      </c>
      <c r="D156" s="4">
        <v>1</v>
      </c>
      <c r="E156" s="4">
        <v>206</v>
      </c>
      <c r="F156" s="4">
        <f>ROUND(Source!T135,O156)</f>
        <v>0</v>
      </c>
      <c r="G156" s="4" t="s">
        <v>103</v>
      </c>
      <c r="H156" s="4" t="s">
        <v>104</v>
      </c>
      <c r="I156" s="4"/>
      <c r="J156" s="4"/>
      <c r="K156" s="4">
        <v>206</v>
      </c>
      <c r="L156" s="4">
        <v>20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/>
    </row>
    <row r="157" spans="1:23" x14ac:dyDescent="0.2">
      <c r="A157" s="4">
        <v>50</v>
      </c>
      <c r="B157" s="4">
        <v>0</v>
      </c>
      <c r="C157" s="4">
        <v>0</v>
      </c>
      <c r="D157" s="4">
        <v>1</v>
      </c>
      <c r="E157" s="4">
        <v>207</v>
      </c>
      <c r="F157" s="4">
        <f>Source!U135</f>
        <v>119.6795911</v>
      </c>
      <c r="G157" s="4" t="s">
        <v>105</v>
      </c>
      <c r="H157" s="4" t="s">
        <v>106</v>
      </c>
      <c r="I157" s="4"/>
      <c r="J157" s="4"/>
      <c r="K157" s="4">
        <v>207</v>
      </c>
      <c r="L157" s="4">
        <v>21</v>
      </c>
      <c r="M157" s="4">
        <v>3</v>
      </c>
      <c r="N157" s="4" t="s">
        <v>3</v>
      </c>
      <c r="O157" s="4">
        <v>-1</v>
      </c>
      <c r="P157" s="4"/>
      <c r="Q157" s="4"/>
      <c r="R157" s="4"/>
      <c r="S157" s="4"/>
      <c r="T157" s="4"/>
      <c r="U157" s="4"/>
      <c r="V157" s="4"/>
      <c r="W157" s="4"/>
    </row>
    <row r="158" spans="1:23" x14ac:dyDescent="0.2">
      <c r="A158" s="4">
        <v>50</v>
      </c>
      <c r="B158" s="4">
        <v>0</v>
      </c>
      <c r="C158" s="4">
        <v>0</v>
      </c>
      <c r="D158" s="4">
        <v>1</v>
      </c>
      <c r="E158" s="4">
        <v>208</v>
      </c>
      <c r="F158" s="4">
        <f>Source!V135</f>
        <v>39.337002500000011</v>
      </c>
      <c r="G158" s="4" t="s">
        <v>107</v>
      </c>
      <c r="H158" s="4" t="s">
        <v>108</v>
      </c>
      <c r="I158" s="4"/>
      <c r="J158" s="4"/>
      <c r="K158" s="4">
        <v>208</v>
      </c>
      <c r="L158" s="4">
        <v>22</v>
      </c>
      <c r="M158" s="4">
        <v>3</v>
      </c>
      <c r="N158" s="4" t="s">
        <v>3</v>
      </c>
      <c r="O158" s="4">
        <v>-1</v>
      </c>
      <c r="P158" s="4"/>
      <c r="Q158" s="4"/>
      <c r="R158" s="4"/>
      <c r="S158" s="4"/>
      <c r="T158" s="4"/>
      <c r="U158" s="4"/>
      <c r="V158" s="4"/>
      <c r="W158" s="4"/>
    </row>
    <row r="159" spans="1:23" x14ac:dyDescent="0.2">
      <c r="A159" s="4">
        <v>50</v>
      </c>
      <c r="B159" s="4">
        <v>0</v>
      </c>
      <c r="C159" s="4">
        <v>0</v>
      </c>
      <c r="D159" s="4">
        <v>1</v>
      </c>
      <c r="E159" s="4">
        <v>209</v>
      </c>
      <c r="F159" s="4">
        <f>ROUND(Source!W135,O159)</f>
        <v>0</v>
      </c>
      <c r="G159" s="4" t="s">
        <v>109</v>
      </c>
      <c r="H159" s="4" t="s">
        <v>110</v>
      </c>
      <c r="I159" s="4"/>
      <c r="J159" s="4"/>
      <c r="K159" s="4">
        <v>209</v>
      </c>
      <c r="L159" s="4">
        <v>23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/>
    </row>
    <row r="160" spans="1:23" x14ac:dyDescent="0.2">
      <c r="A160" s="4">
        <v>50</v>
      </c>
      <c r="B160" s="4">
        <v>0</v>
      </c>
      <c r="C160" s="4">
        <v>0</v>
      </c>
      <c r="D160" s="4">
        <v>1</v>
      </c>
      <c r="E160" s="4">
        <v>233</v>
      </c>
      <c r="F160" s="4">
        <f>ROUND(Source!BD135,O160)</f>
        <v>45.97</v>
      </c>
      <c r="G160" s="4" t="s">
        <v>111</v>
      </c>
      <c r="H160" s="4" t="s">
        <v>112</v>
      </c>
      <c r="I160" s="4"/>
      <c r="J160" s="4"/>
      <c r="K160" s="4">
        <v>233</v>
      </c>
      <c r="L160" s="4">
        <v>24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/>
    </row>
    <row r="161" spans="1:206" x14ac:dyDescent="0.2">
      <c r="A161" s="4">
        <v>50</v>
      </c>
      <c r="B161" s="4">
        <v>0</v>
      </c>
      <c r="C161" s="4">
        <v>0</v>
      </c>
      <c r="D161" s="4">
        <v>1</v>
      </c>
      <c r="E161" s="4">
        <v>210</v>
      </c>
      <c r="F161" s="4">
        <f>ROUND(Source!X135,O161)</f>
        <v>1398.8</v>
      </c>
      <c r="G161" s="4" t="s">
        <v>113</v>
      </c>
      <c r="H161" s="4" t="s">
        <v>114</v>
      </c>
      <c r="I161" s="4"/>
      <c r="J161" s="4"/>
      <c r="K161" s="4">
        <v>210</v>
      </c>
      <c r="L161" s="4">
        <v>25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/>
    </row>
    <row r="162" spans="1:206" x14ac:dyDescent="0.2">
      <c r="A162" s="4">
        <v>50</v>
      </c>
      <c r="B162" s="4">
        <v>0</v>
      </c>
      <c r="C162" s="4">
        <v>0</v>
      </c>
      <c r="D162" s="4">
        <v>1</v>
      </c>
      <c r="E162" s="4">
        <v>211</v>
      </c>
      <c r="F162" s="4">
        <f>ROUND(Source!Y135,O162)</f>
        <v>801.41</v>
      </c>
      <c r="G162" s="4" t="s">
        <v>115</v>
      </c>
      <c r="H162" s="4" t="s">
        <v>116</v>
      </c>
      <c r="I162" s="4"/>
      <c r="J162" s="4"/>
      <c r="K162" s="4">
        <v>211</v>
      </c>
      <c r="L162" s="4">
        <v>26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/>
    </row>
    <row r="163" spans="1:206" x14ac:dyDescent="0.2">
      <c r="A163" s="4">
        <v>50</v>
      </c>
      <c r="B163" s="4">
        <v>0</v>
      </c>
      <c r="C163" s="4">
        <v>0</v>
      </c>
      <c r="D163" s="4">
        <v>1</v>
      </c>
      <c r="E163" s="4">
        <v>224</v>
      </c>
      <c r="F163" s="4">
        <f>ROUND(Source!AR135,O163)</f>
        <v>42095.519999999997</v>
      </c>
      <c r="G163" s="4" t="s">
        <v>117</v>
      </c>
      <c r="H163" s="4" t="s">
        <v>118</v>
      </c>
      <c r="I163" s="4"/>
      <c r="J163" s="4"/>
      <c r="K163" s="4">
        <v>224</v>
      </c>
      <c r="L163" s="4">
        <v>27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/>
    </row>
    <row r="164" spans="1:206" x14ac:dyDescent="0.2">
      <c r="A164" s="4">
        <v>50</v>
      </c>
      <c r="B164" s="4">
        <v>1</v>
      </c>
      <c r="C164" s="4">
        <v>0</v>
      </c>
      <c r="D164" s="4">
        <v>2</v>
      </c>
      <c r="E164" s="4">
        <v>0</v>
      </c>
      <c r="F164" s="4">
        <f>ROUND((F163-F144)*8.21,O164)</f>
        <v>345604.22</v>
      </c>
      <c r="G164" s="4" t="s">
        <v>252</v>
      </c>
      <c r="H164" s="4" t="s">
        <v>253</v>
      </c>
      <c r="I164" s="4"/>
      <c r="J164" s="4"/>
      <c r="K164" s="4">
        <v>212</v>
      </c>
      <c r="L164" s="4">
        <v>28</v>
      </c>
      <c r="M164" s="4">
        <v>0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/>
    </row>
    <row r="165" spans="1:206" x14ac:dyDescent="0.2">
      <c r="A165" s="4">
        <v>50</v>
      </c>
      <c r="B165" s="4">
        <v>1</v>
      </c>
      <c r="C165" s="4">
        <v>0</v>
      </c>
      <c r="D165" s="4">
        <v>2</v>
      </c>
      <c r="E165" s="4">
        <v>0</v>
      </c>
      <c r="F165" s="4">
        <f>ROUND(F164*0.2,O165)</f>
        <v>69120.84</v>
      </c>
      <c r="G165" s="4" t="s">
        <v>254</v>
      </c>
      <c r="H165" s="4" t="s">
        <v>255</v>
      </c>
      <c r="I165" s="4"/>
      <c r="J165" s="4"/>
      <c r="K165" s="4">
        <v>212</v>
      </c>
      <c r="L165" s="4">
        <v>29</v>
      </c>
      <c r="M165" s="4">
        <v>0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/>
    </row>
    <row r="166" spans="1:206" x14ac:dyDescent="0.2">
      <c r="A166" s="4">
        <v>50</v>
      </c>
      <c r="B166" s="4">
        <v>1</v>
      </c>
      <c r="C166" s="4">
        <v>0</v>
      </c>
      <c r="D166" s="4">
        <v>2</v>
      </c>
      <c r="E166" s="4">
        <v>0</v>
      </c>
      <c r="F166" s="4">
        <f>ROUND(F164+F165,O166)</f>
        <v>414725.06</v>
      </c>
      <c r="G166" s="4" t="s">
        <v>256</v>
      </c>
      <c r="H166" s="4" t="s">
        <v>257</v>
      </c>
      <c r="I166" s="4"/>
      <c r="J166" s="4"/>
      <c r="K166" s="4">
        <v>212</v>
      </c>
      <c r="L166" s="4">
        <v>30</v>
      </c>
      <c r="M166" s="4">
        <v>0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/>
    </row>
    <row r="168" spans="1:206" x14ac:dyDescent="0.2">
      <c r="A168" s="2">
        <v>51</v>
      </c>
      <c r="B168" s="2">
        <f>B20</f>
        <v>1</v>
      </c>
      <c r="C168" s="2">
        <f>A20</f>
        <v>3</v>
      </c>
      <c r="D168" s="2">
        <f>ROW(A20)</f>
        <v>20</v>
      </c>
      <c r="E168" s="2"/>
      <c r="F168" s="2" t="str">
        <f>IF(F20&lt;&gt;"",F20,"")</f>
        <v>Новая локальная смета</v>
      </c>
      <c r="G168" s="2" t="str">
        <f>IF(G20&lt;&gt;"",G20,"")</f>
        <v>Новая локальная смета</v>
      </c>
      <c r="H168" s="2">
        <v>0</v>
      </c>
      <c r="I168" s="2"/>
      <c r="J168" s="2"/>
      <c r="K168" s="2"/>
      <c r="L168" s="2"/>
      <c r="M168" s="2"/>
      <c r="N168" s="2"/>
      <c r="O168" s="2">
        <f t="shared" ref="O168:T168" si="117">ROUND(O135+AB168,2)</f>
        <v>39895.31</v>
      </c>
      <c r="P168" s="2">
        <f t="shared" si="117"/>
        <v>33949.449999999997</v>
      </c>
      <c r="Q168" s="2">
        <f t="shared" si="117"/>
        <v>5028.76</v>
      </c>
      <c r="R168" s="2">
        <f t="shared" si="117"/>
        <v>476.71</v>
      </c>
      <c r="S168" s="2">
        <f t="shared" si="117"/>
        <v>917.1</v>
      </c>
      <c r="T168" s="2">
        <f t="shared" si="117"/>
        <v>0</v>
      </c>
      <c r="U168" s="2">
        <f>U135+AH168</f>
        <v>119.6795911</v>
      </c>
      <c r="V168" s="2">
        <f>V135+AI168</f>
        <v>39.337002500000011</v>
      </c>
      <c r="W168" s="2">
        <f>ROUND(W135+AJ168,2)</f>
        <v>0</v>
      </c>
      <c r="X168" s="2">
        <f>ROUND(X135+AK168,2)</f>
        <v>1398.8</v>
      </c>
      <c r="Y168" s="2">
        <f>ROUND(Y135+AL168,2)</f>
        <v>801.41</v>
      </c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>
        <f t="shared" ref="AO168:BD168" si="118">ROUND(AO135+BX168,2)</f>
        <v>0</v>
      </c>
      <c r="AP168" s="2">
        <f t="shared" si="118"/>
        <v>0</v>
      </c>
      <c r="AQ168" s="2">
        <f t="shared" si="118"/>
        <v>0</v>
      </c>
      <c r="AR168" s="2">
        <f t="shared" si="118"/>
        <v>42095.519999999997</v>
      </c>
      <c r="AS168" s="2">
        <f t="shared" si="118"/>
        <v>37890.720000000001</v>
      </c>
      <c r="AT168" s="2">
        <f t="shared" si="118"/>
        <v>4204.8</v>
      </c>
      <c r="AU168" s="2">
        <f t="shared" si="118"/>
        <v>0</v>
      </c>
      <c r="AV168" s="2">
        <f t="shared" si="118"/>
        <v>33949.449999999997</v>
      </c>
      <c r="AW168" s="2">
        <f t="shared" si="118"/>
        <v>33949.449999999997</v>
      </c>
      <c r="AX168" s="2">
        <f t="shared" si="118"/>
        <v>0</v>
      </c>
      <c r="AY168" s="2">
        <f t="shared" si="118"/>
        <v>33949.449999999997</v>
      </c>
      <c r="AZ168" s="2">
        <f t="shared" si="118"/>
        <v>0</v>
      </c>
      <c r="BA168" s="2">
        <f t="shared" si="118"/>
        <v>0</v>
      </c>
      <c r="BB168" s="2">
        <f t="shared" si="118"/>
        <v>0</v>
      </c>
      <c r="BC168" s="2">
        <f t="shared" si="118"/>
        <v>0</v>
      </c>
      <c r="BD168" s="2">
        <f t="shared" si="118"/>
        <v>45.97</v>
      </c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  <c r="CC168" s="2"/>
      <c r="CD168" s="2"/>
      <c r="CE168" s="2"/>
      <c r="CF168" s="2"/>
      <c r="CG168" s="2"/>
      <c r="CH168" s="2"/>
      <c r="CI168" s="2"/>
      <c r="CJ168" s="2"/>
      <c r="CK168" s="2"/>
      <c r="CL168" s="2"/>
      <c r="CM168" s="2"/>
      <c r="CN168" s="2"/>
      <c r="CO168" s="2"/>
      <c r="CP168" s="2"/>
      <c r="CQ168" s="2"/>
      <c r="CR168" s="2"/>
      <c r="CS168" s="2"/>
      <c r="CT168" s="2"/>
      <c r="CU168" s="2"/>
      <c r="CV168" s="2"/>
      <c r="CW168" s="2"/>
      <c r="CX168" s="2"/>
      <c r="CY168" s="2"/>
      <c r="CZ168" s="2"/>
      <c r="DA168" s="2"/>
      <c r="DB168" s="2"/>
      <c r="DC168" s="2"/>
      <c r="DD168" s="2"/>
      <c r="DE168" s="2"/>
      <c r="DF168" s="2"/>
      <c r="DG168" s="3"/>
      <c r="DH168" s="3"/>
      <c r="DI168" s="3"/>
      <c r="DJ168" s="3"/>
      <c r="DK168" s="3"/>
      <c r="DL168" s="3"/>
      <c r="DM168" s="3"/>
      <c r="DN168" s="3"/>
      <c r="DO168" s="3"/>
      <c r="DP168" s="3"/>
      <c r="DQ168" s="3"/>
      <c r="DR168" s="3"/>
      <c r="DS168" s="3"/>
      <c r="DT168" s="3"/>
      <c r="DU168" s="3"/>
      <c r="DV168" s="3"/>
      <c r="DW168" s="3"/>
      <c r="DX168" s="3"/>
      <c r="DY168" s="3"/>
      <c r="DZ168" s="3"/>
      <c r="EA168" s="3"/>
      <c r="EB168" s="3"/>
      <c r="EC168" s="3"/>
      <c r="ED168" s="3"/>
      <c r="EE168" s="3"/>
      <c r="EF168" s="3"/>
      <c r="EG168" s="3"/>
      <c r="EH168" s="3"/>
      <c r="EI168" s="3"/>
      <c r="EJ168" s="3"/>
      <c r="EK168" s="3"/>
      <c r="EL168" s="3"/>
      <c r="EM168" s="3"/>
      <c r="EN168" s="3"/>
      <c r="EO168" s="3"/>
      <c r="EP168" s="3"/>
      <c r="EQ168" s="3"/>
      <c r="ER168" s="3"/>
      <c r="ES168" s="3"/>
      <c r="ET168" s="3"/>
      <c r="EU168" s="3"/>
      <c r="EV168" s="3"/>
      <c r="EW168" s="3"/>
      <c r="EX168" s="3"/>
      <c r="EY168" s="3"/>
      <c r="EZ168" s="3"/>
      <c r="FA168" s="3"/>
      <c r="FB168" s="3"/>
      <c r="FC168" s="3"/>
      <c r="FD168" s="3"/>
      <c r="FE168" s="3"/>
      <c r="FF168" s="3"/>
      <c r="FG168" s="3"/>
      <c r="FH168" s="3"/>
      <c r="FI168" s="3"/>
      <c r="FJ168" s="3"/>
      <c r="FK168" s="3"/>
      <c r="FL168" s="3"/>
      <c r="FM168" s="3"/>
      <c r="FN168" s="3"/>
      <c r="FO168" s="3"/>
      <c r="FP168" s="3"/>
      <c r="FQ168" s="3"/>
      <c r="FR168" s="3"/>
      <c r="FS168" s="3"/>
      <c r="FT168" s="3"/>
      <c r="FU168" s="3"/>
      <c r="FV168" s="3"/>
      <c r="FW168" s="3"/>
      <c r="FX168" s="3"/>
      <c r="FY168" s="3"/>
      <c r="FZ168" s="3"/>
      <c r="GA168" s="3"/>
      <c r="GB168" s="3"/>
      <c r="GC168" s="3"/>
      <c r="GD168" s="3"/>
      <c r="GE168" s="3"/>
      <c r="GF168" s="3"/>
      <c r="GG168" s="3"/>
      <c r="GH168" s="3"/>
      <c r="GI168" s="3"/>
      <c r="GJ168" s="3"/>
      <c r="GK168" s="3"/>
      <c r="GL168" s="3"/>
      <c r="GM168" s="3"/>
      <c r="GN168" s="3"/>
      <c r="GO168" s="3"/>
      <c r="GP168" s="3"/>
      <c r="GQ168" s="3"/>
      <c r="GR168" s="3"/>
      <c r="GS168" s="3"/>
      <c r="GT168" s="3"/>
      <c r="GU168" s="3"/>
      <c r="GV168" s="3"/>
      <c r="GW168" s="3"/>
      <c r="GX168" s="3">
        <v>0</v>
      </c>
    </row>
    <row r="170" spans="1:206" x14ac:dyDescent="0.2">
      <c r="A170" s="4">
        <v>50</v>
      </c>
      <c r="B170" s="4">
        <v>0</v>
      </c>
      <c r="C170" s="4">
        <v>0</v>
      </c>
      <c r="D170" s="4">
        <v>1</v>
      </c>
      <c r="E170" s="4">
        <v>201</v>
      </c>
      <c r="F170" s="4">
        <f>ROUND(Source!O168,O170)</f>
        <v>39895.31</v>
      </c>
      <c r="G170" s="4" t="s">
        <v>65</v>
      </c>
      <c r="H170" s="4" t="s">
        <v>66</v>
      </c>
      <c r="I170" s="4"/>
      <c r="J170" s="4"/>
      <c r="K170" s="4">
        <v>201</v>
      </c>
      <c r="L170" s="4">
        <v>1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/>
    </row>
    <row r="171" spans="1:206" x14ac:dyDescent="0.2">
      <c r="A171" s="4">
        <v>50</v>
      </c>
      <c r="B171" s="4">
        <v>0</v>
      </c>
      <c r="C171" s="4">
        <v>0</v>
      </c>
      <c r="D171" s="4">
        <v>1</v>
      </c>
      <c r="E171" s="4">
        <v>202</v>
      </c>
      <c r="F171" s="4">
        <f>ROUND(Source!P168,O171)</f>
        <v>33949.449999999997</v>
      </c>
      <c r="G171" s="4" t="s">
        <v>67</v>
      </c>
      <c r="H171" s="4" t="s">
        <v>68</v>
      </c>
      <c r="I171" s="4"/>
      <c r="J171" s="4"/>
      <c r="K171" s="4">
        <v>202</v>
      </c>
      <c r="L171" s="4">
        <v>2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/>
    </row>
    <row r="172" spans="1:206" x14ac:dyDescent="0.2">
      <c r="A172" s="4">
        <v>50</v>
      </c>
      <c r="B172" s="4">
        <v>0</v>
      </c>
      <c r="C172" s="4">
        <v>0</v>
      </c>
      <c r="D172" s="4">
        <v>1</v>
      </c>
      <c r="E172" s="4">
        <v>222</v>
      </c>
      <c r="F172" s="4">
        <f>ROUND(Source!AO168,O172)</f>
        <v>0</v>
      </c>
      <c r="G172" s="4" t="s">
        <v>69</v>
      </c>
      <c r="H172" s="4" t="s">
        <v>70</v>
      </c>
      <c r="I172" s="4"/>
      <c r="J172" s="4"/>
      <c r="K172" s="4">
        <v>222</v>
      </c>
      <c r="L172" s="4">
        <v>3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/>
    </row>
    <row r="173" spans="1:206" x14ac:dyDescent="0.2">
      <c r="A173" s="4">
        <v>50</v>
      </c>
      <c r="B173" s="4">
        <v>0</v>
      </c>
      <c r="C173" s="4">
        <v>0</v>
      </c>
      <c r="D173" s="4">
        <v>1</v>
      </c>
      <c r="E173" s="4">
        <v>225</v>
      </c>
      <c r="F173" s="4">
        <f>ROUND(Source!AV168,O173)</f>
        <v>33949.449999999997</v>
      </c>
      <c r="G173" s="4" t="s">
        <v>71</v>
      </c>
      <c r="H173" s="4" t="s">
        <v>72</v>
      </c>
      <c r="I173" s="4"/>
      <c r="J173" s="4"/>
      <c r="K173" s="4">
        <v>225</v>
      </c>
      <c r="L173" s="4">
        <v>4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/>
    </row>
    <row r="174" spans="1:206" x14ac:dyDescent="0.2">
      <c r="A174" s="4">
        <v>50</v>
      </c>
      <c r="B174" s="4">
        <v>0</v>
      </c>
      <c r="C174" s="4">
        <v>0</v>
      </c>
      <c r="D174" s="4">
        <v>1</v>
      </c>
      <c r="E174" s="4">
        <v>226</v>
      </c>
      <c r="F174" s="4">
        <f>ROUND(Source!AW168,O174)</f>
        <v>33949.449999999997</v>
      </c>
      <c r="G174" s="4" t="s">
        <v>73</v>
      </c>
      <c r="H174" s="4" t="s">
        <v>74</v>
      </c>
      <c r="I174" s="4"/>
      <c r="J174" s="4"/>
      <c r="K174" s="4">
        <v>226</v>
      </c>
      <c r="L174" s="4">
        <v>5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/>
    </row>
    <row r="175" spans="1:206" x14ac:dyDescent="0.2">
      <c r="A175" s="4">
        <v>50</v>
      </c>
      <c r="B175" s="4">
        <v>0</v>
      </c>
      <c r="C175" s="4">
        <v>0</v>
      </c>
      <c r="D175" s="4">
        <v>1</v>
      </c>
      <c r="E175" s="4">
        <v>227</v>
      </c>
      <c r="F175" s="4">
        <f>ROUND(Source!AX168,O175)</f>
        <v>0</v>
      </c>
      <c r="G175" s="4" t="s">
        <v>75</v>
      </c>
      <c r="H175" s="4" t="s">
        <v>76</v>
      </c>
      <c r="I175" s="4"/>
      <c r="J175" s="4"/>
      <c r="K175" s="4">
        <v>227</v>
      </c>
      <c r="L175" s="4">
        <v>6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/>
    </row>
    <row r="176" spans="1:206" x14ac:dyDescent="0.2">
      <c r="A176" s="4">
        <v>50</v>
      </c>
      <c r="B176" s="4">
        <v>0</v>
      </c>
      <c r="C176" s="4">
        <v>0</v>
      </c>
      <c r="D176" s="4">
        <v>1</v>
      </c>
      <c r="E176" s="4">
        <v>228</v>
      </c>
      <c r="F176" s="4">
        <f>ROUND(Source!AY168,O176)</f>
        <v>33949.449999999997</v>
      </c>
      <c r="G176" s="4" t="s">
        <v>77</v>
      </c>
      <c r="H176" s="4" t="s">
        <v>78</v>
      </c>
      <c r="I176" s="4"/>
      <c r="J176" s="4"/>
      <c r="K176" s="4">
        <v>228</v>
      </c>
      <c r="L176" s="4">
        <v>7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/>
    </row>
    <row r="177" spans="1:23" x14ac:dyDescent="0.2">
      <c r="A177" s="4">
        <v>50</v>
      </c>
      <c r="B177" s="4">
        <v>0</v>
      </c>
      <c r="C177" s="4">
        <v>0</v>
      </c>
      <c r="D177" s="4">
        <v>1</v>
      </c>
      <c r="E177" s="4">
        <v>216</v>
      </c>
      <c r="F177" s="4">
        <f>ROUND(Source!AP168,O177)</f>
        <v>0</v>
      </c>
      <c r="G177" s="4" t="s">
        <v>79</v>
      </c>
      <c r="H177" s="4" t="s">
        <v>80</v>
      </c>
      <c r="I177" s="4"/>
      <c r="J177" s="4"/>
      <c r="K177" s="4">
        <v>216</v>
      </c>
      <c r="L177" s="4">
        <v>8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/>
    </row>
    <row r="178" spans="1:23" x14ac:dyDescent="0.2">
      <c r="A178" s="4">
        <v>50</v>
      </c>
      <c r="B178" s="4">
        <v>0</v>
      </c>
      <c r="C178" s="4">
        <v>0</v>
      </c>
      <c r="D178" s="4">
        <v>1</v>
      </c>
      <c r="E178" s="4">
        <v>223</v>
      </c>
      <c r="F178" s="4">
        <f>ROUND(Source!AQ168,O178)</f>
        <v>0</v>
      </c>
      <c r="G178" s="4" t="s">
        <v>81</v>
      </c>
      <c r="H178" s="4" t="s">
        <v>82</v>
      </c>
      <c r="I178" s="4"/>
      <c r="J178" s="4"/>
      <c r="K178" s="4">
        <v>223</v>
      </c>
      <c r="L178" s="4">
        <v>9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/>
    </row>
    <row r="179" spans="1:23" x14ac:dyDescent="0.2">
      <c r="A179" s="4">
        <v>50</v>
      </c>
      <c r="B179" s="4">
        <v>0</v>
      </c>
      <c r="C179" s="4">
        <v>0</v>
      </c>
      <c r="D179" s="4">
        <v>1</v>
      </c>
      <c r="E179" s="4">
        <v>229</v>
      </c>
      <c r="F179" s="4">
        <f>ROUND(Source!AZ168,O179)</f>
        <v>0</v>
      </c>
      <c r="G179" s="4" t="s">
        <v>83</v>
      </c>
      <c r="H179" s="4" t="s">
        <v>84</v>
      </c>
      <c r="I179" s="4"/>
      <c r="J179" s="4"/>
      <c r="K179" s="4">
        <v>229</v>
      </c>
      <c r="L179" s="4">
        <v>10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/>
    </row>
    <row r="180" spans="1:23" x14ac:dyDescent="0.2">
      <c r="A180" s="4">
        <v>50</v>
      </c>
      <c r="B180" s="4">
        <v>0</v>
      </c>
      <c r="C180" s="4">
        <v>0</v>
      </c>
      <c r="D180" s="4">
        <v>1</v>
      </c>
      <c r="E180" s="4">
        <v>203</v>
      </c>
      <c r="F180" s="4">
        <f>ROUND(Source!Q168,O180)</f>
        <v>5028.76</v>
      </c>
      <c r="G180" s="4" t="s">
        <v>85</v>
      </c>
      <c r="H180" s="4" t="s">
        <v>86</v>
      </c>
      <c r="I180" s="4"/>
      <c r="J180" s="4"/>
      <c r="K180" s="4">
        <v>203</v>
      </c>
      <c r="L180" s="4">
        <v>11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/>
    </row>
    <row r="181" spans="1:23" x14ac:dyDescent="0.2">
      <c r="A181" s="4">
        <v>50</v>
      </c>
      <c r="B181" s="4">
        <v>0</v>
      </c>
      <c r="C181" s="4">
        <v>0</v>
      </c>
      <c r="D181" s="4">
        <v>1</v>
      </c>
      <c r="E181" s="4">
        <v>231</v>
      </c>
      <c r="F181" s="4">
        <f>ROUND(Source!BB168,O181)</f>
        <v>0</v>
      </c>
      <c r="G181" s="4" t="s">
        <v>87</v>
      </c>
      <c r="H181" s="4" t="s">
        <v>88</v>
      </c>
      <c r="I181" s="4"/>
      <c r="J181" s="4"/>
      <c r="K181" s="4">
        <v>231</v>
      </c>
      <c r="L181" s="4">
        <v>12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/>
    </row>
    <row r="182" spans="1:23" x14ac:dyDescent="0.2">
      <c r="A182" s="4">
        <v>50</v>
      </c>
      <c r="B182" s="4">
        <v>0</v>
      </c>
      <c r="C182" s="4">
        <v>0</v>
      </c>
      <c r="D182" s="4">
        <v>1</v>
      </c>
      <c r="E182" s="4">
        <v>204</v>
      </c>
      <c r="F182" s="4">
        <f>ROUND(Source!R168,O182)</f>
        <v>476.71</v>
      </c>
      <c r="G182" s="4" t="s">
        <v>89</v>
      </c>
      <c r="H182" s="4" t="s">
        <v>90</v>
      </c>
      <c r="I182" s="4"/>
      <c r="J182" s="4"/>
      <c r="K182" s="4">
        <v>204</v>
      </c>
      <c r="L182" s="4">
        <v>13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/>
    </row>
    <row r="183" spans="1:23" x14ac:dyDescent="0.2">
      <c r="A183" s="4">
        <v>50</v>
      </c>
      <c r="B183" s="4">
        <v>0</v>
      </c>
      <c r="C183" s="4">
        <v>0</v>
      </c>
      <c r="D183" s="4">
        <v>1</v>
      </c>
      <c r="E183" s="4">
        <v>205</v>
      </c>
      <c r="F183" s="4">
        <f>ROUND(Source!S168,O183)</f>
        <v>917.1</v>
      </c>
      <c r="G183" s="4" t="s">
        <v>91</v>
      </c>
      <c r="H183" s="4" t="s">
        <v>92</v>
      </c>
      <c r="I183" s="4"/>
      <c r="J183" s="4"/>
      <c r="K183" s="4">
        <v>205</v>
      </c>
      <c r="L183" s="4">
        <v>14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/>
    </row>
    <row r="184" spans="1:23" x14ac:dyDescent="0.2">
      <c r="A184" s="4">
        <v>50</v>
      </c>
      <c r="B184" s="4">
        <v>0</v>
      </c>
      <c r="C184" s="4">
        <v>0</v>
      </c>
      <c r="D184" s="4">
        <v>1</v>
      </c>
      <c r="E184" s="4">
        <v>232</v>
      </c>
      <c r="F184" s="4">
        <f>ROUND(Source!BC168,O184)</f>
        <v>0</v>
      </c>
      <c r="G184" s="4" t="s">
        <v>93</v>
      </c>
      <c r="H184" s="4" t="s">
        <v>94</v>
      </c>
      <c r="I184" s="4"/>
      <c r="J184" s="4"/>
      <c r="K184" s="4">
        <v>232</v>
      </c>
      <c r="L184" s="4">
        <v>15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/>
    </row>
    <row r="185" spans="1:23" x14ac:dyDescent="0.2">
      <c r="A185" s="4">
        <v>50</v>
      </c>
      <c r="B185" s="4">
        <v>0</v>
      </c>
      <c r="C185" s="4">
        <v>0</v>
      </c>
      <c r="D185" s="4">
        <v>1</v>
      </c>
      <c r="E185" s="4">
        <v>214</v>
      </c>
      <c r="F185" s="4">
        <f>ROUND(Source!AS168,O185)</f>
        <v>37890.720000000001</v>
      </c>
      <c r="G185" s="4" t="s">
        <v>95</v>
      </c>
      <c r="H185" s="4" t="s">
        <v>96</v>
      </c>
      <c r="I185" s="4"/>
      <c r="J185" s="4"/>
      <c r="K185" s="4">
        <v>214</v>
      </c>
      <c r="L185" s="4">
        <v>16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/>
    </row>
    <row r="186" spans="1:23" x14ac:dyDescent="0.2">
      <c r="A186" s="4">
        <v>50</v>
      </c>
      <c r="B186" s="4">
        <v>0</v>
      </c>
      <c r="C186" s="4">
        <v>0</v>
      </c>
      <c r="D186" s="4">
        <v>1</v>
      </c>
      <c r="E186" s="4">
        <v>215</v>
      </c>
      <c r="F186" s="4">
        <f>ROUND(Source!AT168,O186)</f>
        <v>4204.8</v>
      </c>
      <c r="G186" s="4" t="s">
        <v>97</v>
      </c>
      <c r="H186" s="4" t="s">
        <v>98</v>
      </c>
      <c r="I186" s="4"/>
      <c r="J186" s="4"/>
      <c r="K186" s="4">
        <v>215</v>
      </c>
      <c r="L186" s="4">
        <v>17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/>
    </row>
    <row r="187" spans="1:23" x14ac:dyDescent="0.2">
      <c r="A187" s="4">
        <v>50</v>
      </c>
      <c r="B187" s="4">
        <v>0</v>
      </c>
      <c r="C187" s="4">
        <v>0</v>
      </c>
      <c r="D187" s="4">
        <v>1</v>
      </c>
      <c r="E187" s="4">
        <v>217</v>
      </c>
      <c r="F187" s="4">
        <f>ROUND(Source!AU168,O187)</f>
        <v>0</v>
      </c>
      <c r="G187" s="4" t="s">
        <v>99</v>
      </c>
      <c r="H187" s="4" t="s">
        <v>100</v>
      </c>
      <c r="I187" s="4"/>
      <c r="J187" s="4"/>
      <c r="K187" s="4">
        <v>217</v>
      </c>
      <c r="L187" s="4">
        <v>18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/>
    </row>
    <row r="188" spans="1:23" x14ac:dyDescent="0.2">
      <c r="A188" s="4">
        <v>50</v>
      </c>
      <c r="B188" s="4">
        <v>0</v>
      </c>
      <c r="C188" s="4">
        <v>0</v>
      </c>
      <c r="D188" s="4">
        <v>1</v>
      </c>
      <c r="E188" s="4">
        <v>230</v>
      </c>
      <c r="F188" s="4">
        <f>ROUND(Source!BA168,O188)</f>
        <v>0</v>
      </c>
      <c r="G188" s="4" t="s">
        <v>101</v>
      </c>
      <c r="H188" s="4" t="s">
        <v>102</v>
      </c>
      <c r="I188" s="4"/>
      <c r="J188" s="4"/>
      <c r="K188" s="4">
        <v>230</v>
      </c>
      <c r="L188" s="4">
        <v>19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/>
    </row>
    <row r="189" spans="1:23" x14ac:dyDescent="0.2">
      <c r="A189" s="4">
        <v>50</v>
      </c>
      <c r="B189" s="4">
        <v>0</v>
      </c>
      <c r="C189" s="4">
        <v>0</v>
      </c>
      <c r="D189" s="4">
        <v>1</v>
      </c>
      <c r="E189" s="4">
        <v>206</v>
      </c>
      <c r="F189" s="4">
        <f>ROUND(Source!T168,O189)</f>
        <v>0</v>
      </c>
      <c r="G189" s="4" t="s">
        <v>103</v>
      </c>
      <c r="H189" s="4" t="s">
        <v>104</v>
      </c>
      <c r="I189" s="4"/>
      <c r="J189" s="4"/>
      <c r="K189" s="4">
        <v>206</v>
      </c>
      <c r="L189" s="4">
        <v>20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/>
    </row>
    <row r="190" spans="1:23" x14ac:dyDescent="0.2">
      <c r="A190" s="4">
        <v>50</v>
      </c>
      <c r="B190" s="4">
        <v>0</v>
      </c>
      <c r="C190" s="4">
        <v>0</v>
      </c>
      <c r="D190" s="4">
        <v>1</v>
      </c>
      <c r="E190" s="4">
        <v>207</v>
      </c>
      <c r="F190" s="4">
        <f>Source!U168</f>
        <v>119.6795911</v>
      </c>
      <c r="G190" s="4" t="s">
        <v>105</v>
      </c>
      <c r="H190" s="4" t="s">
        <v>106</v>
      </c>
      <c r="I190" s="4"/>
      <c r="J190" s="4"/>
      <c r="K190" s="4">
        <v>207</v>
      </c>
      <c r="L190" s="4">
        <v>21</v>
      </c>
      <c r="M190" s="4">
        <v>3</v>
      </c>
      <c r="N190" s="4" t="s">
        <v>3</v>
      </c>
      <c r="O190" s="4">
        <v>-1</v>
      </c>
      <c r="P190" s="4"/>
      <c r="Q190" s="4"/>
      <c r="R190" s="4"/>
      <c r="S190" s="4"/>
      <c r="T190" s="4"/>
      <c r="U190" s="4"/>
      <c r="V190" s="4"/>
      <c r="W190" s="4"/>
    </row>
    <row r="191" spans="1:23" x14ac:dyDescent="0.2">
      <c r="A191" s="4">
        <v>50</v>
      </c>
      <c r="B191" s="4">
        <v>0</v>
      </c>
      <c r="C191" s="4">
        <v>0</v>
      </c>
      <c r="D191" s="4">
        <v>1</v>
      </c>
      <c r="E191" s="4">
        <v>208</v>
      </c>
      <c r="F191" s="4">
        <f>Source!V168</f>
        <v>39.337002500000011</v>
      </c>
      <c r="G191" s="4" t="s">
        <v>107</v>
      </c>
      <c r="H191" s="4" t="s">
        <v>108</v>
      </c>
      <c r="I191" s="4"/>
      <c r="J191" s="4"/>
      <c r="K191" s="4">
        <v>208</v>
      </c>
      <c r="L191" s="4">
        <v>22</v>
      </c>
      <c r="M191" s="4">
        <v>3</v>
      </c>
      <c r="N191" s="4" t="s">
        <v>3</v>
      </c>
      <c r="O191" s="4">
        <v>-1</v>
      </c>
      <c r="P191" s="4"/>
      <c r="Q191" s="4"/>
      <c r="R191" s="4"/>
      <c r="S191" s="4"/>
      <c r="T191" s="4"/>
      <c r="U191" s="4"/>
      <c r="V191" s="4"/>
      <c r="W191" s="4"/>
    </row>
    <row r="192" spans="1:23" x14ac:dyDescent="0.2">
      <c r="A192" s="4">
        <v>50</v>
      </c>
      <c r="B192" s="4">
        <v>0</v>
      </c>
      <c r="C192" s="4">
        <v>0</v>
      </c>
      <c r="D192" s="4">
        <v>1</v>
      </c>
      <c r="E192" s="4">
        <v>209</v>
      </c>
      <c r="F192" s="4">
        <f>ROUND(Source!W168,O192)</f>
        <v>0</v>
      </c>
      <c r="G192" s="4" t="s">
        <v>109</v>
      </c>
      <c r="H192" s="4" t="s">
        <v>110</v>
      </c>
      <c r="I192" s="4"/>
      <c r="J192" s="4"/>
      <c r="K192" s="4">
        <v>209</v>
      </c>
      <c r="L192" s="4">
        <v>23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/>
    </row>
    <row r="193" spans="1:206" x14ac:dyDescent="0.2">
      <c r="A193" s="4">
        <v>50</v>
      </c>
      <c r="B193" s="4">
        <v>1</v>
      </c>
      <c r="C193" s="4">
        <v>0</v>
      </c>
      <c r="D193" s="4">
        <v>1</v>
      </c>
      <c r="E193" s="4">
        <v>233</v>
      </c>
      <c r="F193" s="4">
        <f>ROUND(Source!BD168,O193)</f>
        <v>45.97</v>
      </c>
      <c r="G193" s="4" t="s">
        <v>111</v>
      </c>
      <c r="H193" s="4" t="s">
        <v>112</v>
      </c>
      <c r="I193" s="4"/>
      <c r="J193" s="4"/>
      <c r="K193" s="4">
        <v>233</v>
      </c>
      <c r="L193" s="4">
        <v>24</v>
      </c>
      <c r="M193" s="4">
        <v>0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/>
    </row>
    <row r="194" spans="1:206" x14ac:dyDescent="0.2">
      <c r="A194" s="4">
        <v>50</v>
      </c>
      <c r="B194" s="4">
        <v>1</v>
      </c>
      <c r="C194" s="4">
        <v>0</v>
      </c>
      <c r="D194" s="4">
        <v>1</v>
      </c>
      <c r="E194" s="4">
        <v>210</v>
      </c>
      <c r="F194" s="4">
        <f>ROUND(Source!X168,O194)</f>
        <v>1398.8</v>
      </c>
      <c r="G194" s="4" t="s">
        <v>113</v>
      </c>
      <c r="H194" s="4" t="s">
        <v>114</v>
      </c>
      <c r="I194" s="4"/>
      <c r="J194" s="4"/>
      <c r="K194" s="4">
        <v>210</v>
      </c>
      <c r="L194" s="4">
        <v>25</v>
      </c>
      <c r="M194" s="4">
        <v>0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/>
    </row>
    <row r="195" spans="1:206" x14ac:dyDescent="0.2">
      <c r="A195" s="4">
        <v>50</v>
      </c>
      <c r="B195" s="4">
        <v>1</v>
      </c>
      <c r="C195" s="4">
        <v>0</v>
      </c>
      <c r="D195" s="4">
        <v>1</v>
      </c>
      <c r="E195" s="4">
        <v>211</v>
      </c>
      <c r="F195" s="4">
        <f>ROUND(Source!Y168,O195)</f>
        <v>801.41</v>
      </c>
      <c r="G195" s="4" t="s">
        <v>115</v>
      </c>
      <c r="H195" s="4" t="s">
        <v>116</v>
      </c>
      <c r="I195" s="4"/>
      <c r="J195" s="4"/>
      <c r="K195" s="4">
        <v>211</v>
      </c>
      <c r="L195" s="4">
        <v>26</v>
      </c>
      <c r="M195" s="4">
        <v>0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/>
    </row>
    <row r="196" spans="1:206" x14ac:dyDescent="0.2">
      <c r="A196" s="4">
        <v>50</v>
      </c>
      <c r="B196" s="4">
        <v>1</v>
      </c>
      <c r="C196" s="4">
        <v>0</v>
      </c>
      <c r="D196" s="4">
        <v>1</v>
      </c>
      <c r="E196" s="4">
        <v>224</v>
      </c>
      <c r="F196" s="4">
        <f>ROUND(Source!AR168,O196)</f>
        <v>42095.519999999997</v>
      </c>
      <c r="G196" s="4" t="s">
        <v>117</v>
      </c>
      <c r="H196" s="4" t="s">
        <v>118</v>
      </c>
      <c r="I196" s="4"/>
      <c r="J196" s="4"/>
      <c r="K196" s="4">
        <v>224</v>
      </c>
      <c r="L196" s="4">
        <v>27</v>
      </c>
      <c r="M196" s="4">
        <v>0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/>
    </row>
    <row r="197" spans="1:206" x14ac:dyDescent="0.2">
      <c r="A197" s="4">
        <v>50</v>
      </c>
      <c r="B197" s="4">
        <v>1</v>
      </c>
      <c r="C197" s="4">
        <v>0</v>
      </c>
      <c r="D197" s="4">
        <v>2</v>
      </c>
      <c r="E197" s="4">
        <v>0</v>
      </c>
      <c r="F197" s="4">
        <f>ROUND((F196-F177)*8.21,O197)</f>
        <v>345604.22</v>
      </c>
      <c r="G197" s="4" t="s">
        <v>252</v>
      </c>
      <c r="H197" s="4" t="s">
        <v>253</v>
      </c>
      <c r="I197" s="4"/>
      <c r="J197" s="4"/>
      <c r="K197" s="4">
        <v>212</v>
      </c>
      <c r="L197" s="4">
        <v>28</v>
      </c>
      <c r="M197" s="4">
        <v>0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/>
    </row>
    <row r="198" spans="1:206" x14ac:dyDescent="0.2">
      <c r="A198" s="4">
        <v>50</v>
      </c>
      <c r="B198" s="4">
        <v>1</v>
      </c>
      <c r="C198" s="4">
        <v>0</v>
      </c>
      <c r="D198" s="4">
        <v>2</v>
      </c>
      <c r="E198" s="4">
        <v>0</v>
      </c>
      <c r="F198" s="4">
        <f>ROUND(F197*0.2,O198)</f>
        <v>69120.84</v>
      </c>
      <c r="G198" s="4" t="s">
        <v>254</v>
      </c>
      <c r="H198" s="4" t="s">
        <v>255</v>
      </c>
      <c r="I198" s="4"/>
      <c r="J198" s="4"/>
      <c r="K198" s="4">
        <v>212</v>
      </c>
      <c r="L198" s="4">
        <v>29</v>
      </c>
      <c r="M198" s="4">
        <v>0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/>
    </row>
    <row r="199" spans="1:206" x14ac:dyDescent="0.2">
      <c r="A199" s="4">
        <v>50</v>
      </c>
      <c r="B199" s="4">
        <v>1</v>
      </c>
      <c r="C199" s="4">
        <v>0</v>
      </c>
      <c r="D199" s="4">
        <v>2</v>
      </c>
      <c r="E199" s="4">
        <v>0</v>
      </c>
      <c r="F199" s="4">
        <f>ROUND(F197+F198,O199)</f>
        <v>414725.06</v>
      </c>
      <c r="G199" s="4" t="s">
        <v>256</v>
      </c>
      <c r="H199" s="4" t="s">
        <v>257</v>
      </c>
      <c r="I199" s="4"/>
      <c r="J199" s="4"/>
      <c r="K199" s="4">
        <v>212</v>
      </c>
      <c r="L199" s="4">
        <v>30</v>
      </c>
      <c r="M199" s="4">
        <v>0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/>
    </row>
    <row r="201" spans="1:206" x14ac:dyDescent="0.2">
      <c r="A201" s="2">
        <v>51</v>
      </c>
      <c r="B201" s="2">
        <f>B12</f>
        <v>260</v>
      </c>
      <c r="C201" s="2">
        <f>A12</f>
        <v>1</v>
      </c>
      <c r="D201" s="2">
        <f>ROW(A12)</f>
        <v>12</v>
      </c>
      <c r="E201" s="2"/>
      <c r="F201" s="2" t="str">
        <f>IF(F12&lt;&gt;"",F12,"")</f>
        <v/>
      </c>
      <c r="G201" s="2" t="str">
        <f>IF(G12&lt;&gt;"",G12,"")</f>
        <v>ул. В. Гризодубовой, дом 3 Освещение</v>
      </c>
      <c r="H201" s="2">
        <v>0</v>
      </c>
      <c r="I201" s="2"/>
      <c r="J201" s="2"/>
      <c r="K201" s="2"/>
      <c r="L201" s="2"/>
      <c r="M201" s="2"/>
      <c r="N201" s="2"/>
      <c r="O201" s="2">
        <f t="shared" ref="O201:T201" si="119">ROUND(O168,2)</f>
        <v>39895.31</v>
      </c>
      <c r="P201" s="2">
        <f t="shared" si="119"/>
        <v>33949.449999999997</v>
      </c>
      <c r="Q201" s="2">
        <f t="shared" si="119"/>
        <v>5028.76</v>
      </c>
      <c r="R201" s="2">
        <f t="shared" si="119"/>
        <v>476.71</v>
      </c>
      <c r="S201" s="2">
        <f t="shared" si="119"/>
        <v>917.1</v>
      </c>
      <c r="T201" s="2">
        <f t="shared" si="119"/>
        <v>0</v>
      </c>
      <c r="U201" s="2">
        <f>U168</f>
        <v>119.6795911</v>
      </c>
      <c r="V201" s="2">
        <f>V168</f>
        <v>39.337002500000011</v>
      </c>
      <c r="W201" s="2">
        <f>ROUND(W168,2)</f>
        <v>0</v>
      </c>
      <c r="X201" s="2">
        <f>ROUND(X168,2)</f>
        <v>1398.8</v>
      </c>
      <c r="Y201" s="2">
        <f>ROUND(Y168,2)</f>
        <v>801.41</v>
      </c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>
        <f t="shared" ref="AO201:BD201" si="120">ROUND(AO168,2)</f>
        <v>0</v>
      </c>
      <c r="AP201" s="2">
        <f t="shared" si="120"/>
        <v>0</v>
      </c>
      <c r="AQ201" s="2">
        <f t="shared" si="120"/>
        <v>0</v>
      </c>
      <c r="AR201" s="2">
        <f t="shared" si="120"/>
        <v>42095.519999999997</v>
      </c>
      <c r="AS201" s="2">
        <f t="shared" si="120"/>
        <v>37890.720000000001</v>
      </c>
      <c r="AT201" s="2">
        <f t="shared" si="120"/>
        <v>4204.8</v>
      </c>
      <c r="AU201" s="2">
        <f t="shared" si="120"/>
        <v>0</v>
      </c>
      <c r="AV201" s="2">
        <f t="shared" si="120"/>
        <v>33949.449999999997</v>
      </c>
      <c r="AW201" s="2">
        <f t="shared" si="120"/>
        <v>33949.449999999997</v>
      </c>
      <c r="AX201" s="2">
        <f t="shared" si="120"/>
        <v>0</v>
      </c>
      <c r="AY201" s="2">
        <f t="shared" si="120"/>
        <v>33949.449999999997</v>
      </c>
      <c r="AZ201" s="2">
        <f t="shared" si="120"/>
        <v>0</v>
      </c>
      <c r="BA201" s="2">
        <f t="shared" si="120"/>
        <v>0</v>
      </c>
      <c r="BB201" s="2">
        <f t="shared" si="120"/>
        <v>0</v>
      </c>
      <c r="BC201" s="2">
        <f t="shared" si="120"/>
        <v>0</v>
      </c>
      <c r="BD201" s="2">
        <f t="shared" si="120"/>
        <v>45.97</v>
      </c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3"/>
      <c r="DH201" s="3"/>
      <c r="DI201" s="3"/>
      <c r="DJ201" s="3"/>
      <c r="DK201" s="3"/>
      <c r="DL201" s="3"/>
      <c r="DM201" s="3"/>
      <c r="DN201" s="3"/>
      <c r="DO201" s="3"/>
      <c r="DP201" s="3"/>
      <c r="DQ201" s="3"/>
      <c r="DR201" s="3"/>
      <c r="DS201" s="3"/>
      <c r="DT201" s="3"/>
      <c r="DU201" s="3"/>
      <c r="DV201" s="3"/>
      <c r="DW201" s="3"/>
      <c r="DX201" s="3"/>
      <c r="DY201" s="3"/>
      <c r="DZ201" s="3"/>
      <c r="EA201" s="3"/>
      <c r="EB201" s="3"/>
      <c r="EC201" s="3"/>
      <c r="ED201" s="3"/>
      <c r="EE201" s="3"/>
      <c r="EF201" s="3"/>
      <c r="EG201" s="3"/>
      <c r="EH201" s="3"/>
      <c r="EI201" s="3"/>
      <c r="EJ201" s="3"/>
      <c r="EK201" s="3"/>
      <c r="EL201" s="3"/>
      <c r="EM201" s="3"/>
      <c r="EN201" s="3"/>
      <c r="EO201" s="3"/>
      <c r="EP201" s="3"/>
      <c r="EQ201" s="3"/>
      <c r="ER201" s="3"/>
      <c r="ES201" s="3"/>
      <c r="ET201" s="3"/>
      <c r="EU201" s="3"/>
      <c r="EV201" s="3"/>
      <c r="EW201" s="3"/>
      <c r="EX201" s="3"/>
      <c r="EY201" s="3"/>
      <c r="EZ201" s="3"/>
      <c r="FA201" s="3"/>
      <c r="FB201" s="3"/>
      <c r="FC201" s="3"/>
      <c r="FD201" s="3"/>
      <c r="FE201" s="3"/>
      <c r="FF201" s="3"/>
      <c r="FG201" s="3"/>
      <c r="FH201" s="3"/>
      <c r="FI201" s="3"/>
      <c r="FJ201" s="3"/>
      <c r="FK201" s="3"/>
      <c r="FL201" s="3"/>
      <c r="FM201" s="3"/>
      <c r="FN201" s="3"/>
      <c r="FO201" s="3"/>
      <c r="FP201" s="3"/>
      <c r="FQ201" s="3"/>
      <c r="FR201" s="3"/>
      <c r="FS201" s="3"/>
      <c r="FT201" s="3"/>
      <c r="FU201" s="3"/>
      <c r="FV201" s="3"/>
      <c r="FW201" s="3"/>
      <c r="FX201" s="3"/>
      <c r="FY201" s="3"/>
      <c r="FZ201" s="3"/>
      <c r="GA201" s="3"/>
      <c r="GB201" s="3"/>
      <c r="GC201" s="3"/>
      <c r="GD201" s="3"/>
      <c r="GE201" s="3"/>
      <c r="GF201" s="3"/>
      <c r="GG201" s="3"/>
      <c r="GH201" s="3"/>
      <c r="GI201" s="3"/>
      <c r="GJ201" s="3"/>
      <c r="GK201" s="3"/>
      <c r="GL201" s="3"/>
      <c r="GM201" s="3"/>
      <c r="GN201" s="3"/>
      <c r="GO201" s="3"/>
      <c r="GP201" s="3"/>
      <c r="GQ201" s="3"/>
      <c r="GR201" s="3"/>
      <c r="GS201" s="3"/>
      <c r="GT201" s="3"/>
      <c r="GU201" s="3"/>
      <c r="GV201" s="3"/>
      <c r="GW201" s="3"/>
      <c r="GX201" s="3">
        <v>0</v>
      </c>
    </row>
    <row r="203" spans="1:206" x14ac:dyDescent="0.2">
      <c r="A203" s="4">
        <v>50</v>
      </c>
      <c r="B203" s="4">
        <v>0</v>
      </c>
      <c r="C203" s="4">
        <v>0</v>
      </c>
      <c r="D203" s="4">
        <v>1</v>
      </c>
      <c r="E203" s="4">
        <v>201</v>
      </c>
      <c r="F203" s="4">
        <f>ROUND(Source!O201,O203)</f>
        <v>39895.31</v>
      </c>
      <c r="G203" s="4" t="s">
        <v>65</v>
      </c>
      <c r="H203" s="4" t="s">
        <v>66</v>
      </c>
      <c r="I203" s="4"/>
      <c r="J203" s="4"/>
      <c r="K203" s="4">
        <v>201</v>
      </c>
      <c r="L203" s="4">
        <v>1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/>
    </row>
    <row r="204" spans="1:206" x14ac:dyDescent="0.2">
      <c r="A204" s="4">
        <v>50</v>
      </c>
      <c r="B204" s="4">
        <v>0</v>
      </c>
      <c r="C204" s="4">
        <v>0</v>
      </c>
      <c r="D204" s="4">
        <v>1</v>
      </c>
      <c r="E204" s="4">
        <v>202</v>
      </c>
      <c r="F204" s="4">
        <f>ROUND(Source!P201,O204)</f>
        <v>33949.449999999997</v>
      </c>
      <c r="G204" s="4" t="s">
        <v>67</v>
      </c>
      <c r="H204" s="4" t="s">
        <v>68</v>
      </c>
      <c r="I204" s="4"/>
      <c r="J204" s="4"/>
      <c r="K204" s="4">
        <v>202</v>
      </c>
      <c r="L204" s="4">
        <v>2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/>
    </row>
    <row r="205" spans="1:206" x14ac:dyDescent="0.2">
      <c r="A205" s="4">
        <v>50</v>
      </c>
      <c r="B205" s="4">
        <v>0</v>
      </c>
      <c r="C205" s="4">
        <v>0</v>
      </c>
      <c r="D205" s="4">
        <v>1</v>
      </c>
      <c r="E205" s="4">
        <v>222</v>
      </c>
      <c r="F205" s="4">
        <f>ROUND(Source!AO201,O205)</f>
        <v>0</v>
      </c>
      <c r="G205" s="4" t="s">
        <v>69</v>
      </c>
      <c r="H205" s="4" t="s">
        <v>70</v>
      </c>
      <c r="I205" s="4"/>
      <c r="J205" s="4"/>
      <c r="K205" s="4">
        <v>222</v>
      </c>
      <c r="L205" s="4">
        <v>3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/>
    </row>
    <row r="206" spans="1:206" x14ac:dyDescent="0.2">
      <c r="A206" s="4">
        <v>50</v>
      </c>
      <c r="B206" s="4">
        <v>0</v>
      </c>
      <c r="C206" s="4">
        <v>0</v>
      </c>
      <c r="D206" s="4">
        <v>1</v>
      </c>
      <c r="E206" s="4">
        <v>225</v>
      </c>
      <c r="F206" s="4">
        <f>ROUND(Source!AV201,O206)</f>
        <v>33949.449999999997</v>
      </c>
      <c r="G206" s="4" t="s">
        <v>71</v>
      </c>
      <c r="H206" s="4" t="s">
        <v>72</v>
      </c>
      <c r="I206" s="4"/>
      <c r="J206" s="4"/>
      <c r="K206" s="4">
        <v>225</v>
      </c>
      <c r="L206" s="4">
        <v>4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/>
    </row>
    <row r="207" spans="1:206" x14ac:dyDescent="0.2">
      <c r="A207" s="4">
        <v>50</v>
      </c>
      <c r="B207" s="4">
        <v>0</v>
      </c>
      <c r="C207" s="4">
        <v>0</v>
      </c>
      <c r="D207" s="4">
        <v>1</v>
      </c>
      <c r="E207" s="4">
        <v>226</v>
      </c>
      <c r="F207" s="4">
        <f>ROUND(Source!AW201,O207)</f>
        <v>33949.449999999997</v>
      </c>
      <c r="G207" s="4" t="s">
        <v>73</v>
      </c>
      <c r="H207" s="4" t="s">
        <v>74</v>
      </c>
      <c r="I207" s="4"/>
      <c r="J207" s="4"/>
      <c r="K207" s="4">
        <v>226</v>
      </c>
      <c r="L207" s="4">
        <v>5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/>
    </row>
    <row r="208" spans="1:206" x14ac:dyDescent="0.2">
      <c r="A208" s="4">
        <v>50</v>
      </c>
      <c r="B208" s="4">
        <v>0</v>
      </c>
      <c r="C208" s="4">
        <v>0</v>
      </c>
      <c r="D208" s="4">
        <v>1</v>
      </c>
      <c r="E208" s="4">
        <v>227</v>
      </c>
      <c r="F208" s="4">
        <f>ROUND(Source!AX201,O208)</f>
        <v>0</v>
      </c>
      <c r="G208" s="4" t="s">
        <v>75</v>
      </c>
      <c r="H208" s="4" t="s">
        <v>76</v>
      </c>
      <c r="I208" s="4"/>
      <c r="J208" s="4"/>
      <c r="K208" s="4">
        <v>227</v>
      </c>
      <c r="L208" s="4">
        <v>6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/>
    </row>
    <row r="209" spans="1:23" x14ac:dyDescent="0.2">
      <c r="A209" s="4">
        <v>50</v>
      </c>
      <c r="B209" s="4">
        <v>0</v>
      </c>
      <c r="C209" s="4">
        <v>0</v>
      </c>
      <c r="D209" s="4">
        <v>1</v>
      </c>
      <c r="E209" s="4">
        <v>228</v>
      </c>
      <c r="F209" s="4">
        <f>ROUND(Source!AY201,O209)</f>
        <v>33949.449999999997</v>
      </c>
      <c r="G209" s="4" t="s">
        <v>77</v>
      </c>
      <c r="H209" s="4" t="s">
        <v>78</v>
      </c>
      <c r="I209" s="4"/>
      <c r="J209" s="4"/>
      <c r="K209" s="4">
        <v>228</v>
      </c>
      <c r="L209" s="4">
        <v>7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/>
    </row>
    <row r="210" spans="1:23" x14ac:dyDescent="0.2">
      <c r="A210" s="4">
        <v>50</v>
      </c>
      <c r="B210" s="4">
        <v>0</v>
      </c>
      <c r="C210" s="4">
        <v>0</v>
      </c>
      <c r="D210" s="4">
        <v>1</v>
      </c>
      <c r="E210" s="4">
        <v>216</v>
      </c>
      <c r="F210" s="4">
        <f>ROUND(Source!AP201,O210)</f>
        <v>0</v>
      </c>
      <c r="G210" s="4" t="s">
        <v>79</v>
      </c>
      <c r="H210" s="4" t="s">
        <v>80</v>
      </c>
      <c r="I210" s="4"/>
      <c r="J210" s="4"/>
      <c r="K210" s="4">
        <v>216</v>
      </c>
      <c r="L210" s="4">
        <v>8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/>
    </row>
    <row r="211" spans="1:23" x14ac:dyDescent="0.2">
      <c r="A211" s="4">
        <v>50</v>
      </c>
      <c r="B211" s="4">
        <v>0</v>
      </c>
      <c r="C211" s="4">
        <v>0</v>
      </c>
      <c r="D211" s="4">
        <v>1</v>
      </c>
      <c r="E211" s="4">
        <v>223</v>
      </c>
      <c r="F211" s="4">
        <f>ROUND(Source!AQ201,O211)</f>
        <v>0</v>
      </c>
      <c r="G211" s="4" t="s">
        <v>81</v>
      </c>
      <c r="H211" s="4" t="s">
        <v>82</v>
      </c>
      <c r="I211" s="4"/>
      <c r="J211" s="4"/>
      <c r="K211" s="4">
        <v>223</v>
      </c>
      <c r="L211" s="4">
        <v>9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/>
    </row>
    <row r="212" spans="1:23" x14ac:dyDescent="0.2">
      <c r="A212" s="4">
        <v>50</v>
      </c>
      <c r="B212" s="4">
        <v>0</v>
      </c>
      <c r="C212" s="4">
        <v>0</v>
      </c>
      <c r="D212" s="4">
        <v>1</v>
      </c>
      <c r="E212" s="4">
        <v>229</v>
      </c>
      <c r="F212" s="4">
        <f>ROUND(Source!AZ201,O212)</f>
        <v>0</v>
      </c>
      <c r="G212" s="4" t="s">
        <v>83</v>
      </c>
      <c r="H212" s="4" t="s">
        <v>84</v>
      </c>
      <c r="I212" s="4"/>
      <c r="J212" s="4"/>
      <c r="K212" s="4">
        <v>229</v>
      </c>
      <c r="L212" s="4">
        <v>10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/>
    </row>
    <row r="213" spans="1:23" x14ac:dyDescent="0.2">
      <c r="A213" s="4">
        <v>50</v>
      </c>
      <c r="B213" s="4">
        <v>0</v>
      </c>
      <c r="C213" s="4">
        <v>0</v>
      </c>
      <c r="D213" s="4">
        <v>1</v>
      </c>
      <c r="E213" s="4">
        <v>203</v>
      </c>
      <c r="F213" s="4">
        <f>ROUND(Source!Q201,O213)</f>
        <v>5028.76</v>
      </c>
      <c r="G213" s="4" t="s">
        <v>85</v>
      </c>
      <c r="H213" s="4" t="s">
        <v>86</v>
      </c>
      <c r="I213" s="4"/>
      <c r="J213" s="4"/>
      <c r="K213" s="4">
        <v>203</v>
      </c>
      <c r="L213" s="4">
        <v>11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/>
    </row>
    <row r="214" spans="1:23" x14ac:dyDescent="0.2">
      <c r="A214" s="4">
        <v>50</v>
      </c>
      <c r="B214" s="4">
        <v>0</v>
      </c>
      <c r="C214" s="4">
        <v>0</v>
      </c>
      <c r="D214" s="4">
        <v>1</v>
      </c>
      <c r="E214" s="4">
        <v>231</v>
      </c>
      <c r="F214" s="4">
        <f>ROUND(Source!BB201,O214)</f>
        <v>0</v>
      </c>
      <c r="G214" s="4" t="s">
        <v>87</v>
      </c>
      <c r="H214" s="4" t="s">
        <v>88</v>
      </c>
      <c r="I214" s="4"/>
      <c r="J214" s="4"/>
      <c r="K214" s="4">
        <v>231</v>
      </c>
      <c r="L214" s="4">
        <v>12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/>
    </row>
    <row r="215" spans="1:23" x14ac:dyDescent="0.2">
      <c r="A215" s="4">
        <v>50</v>
      </c>
      <c r="B215" s="4">
        <v>0</v>
      </c>
      <c r="C215" s="4">
        <v>0</v>
      </c>
      <c r="D215" s="4">
        <v>1</v>
      </c>
      <c r="E215" s="4">
        <v>204</v>
      </c>
      <c r="F215" s="4">
        <f>ROUND(Source!R201,O215)</f>
        <v>476.71</v>
      </c>
      <c r="G215" s="4" t="s">
        <v>89</v>
      </c>
      <c r="H215" s="4" t="s">
        <v>90</v>
      </c>
      <c r="I215" s="4"/>
      <c r="J215" s="4"/>
      <c r="K215" s="4">
        <v>204</v>
      </c>
      <c r="L215" s="4">
        <v>13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/>
    </row>
    <row r="216" spans="1:23" x14ac:dyDescent="0.2">
      <c r="A216" s="4">
        <v>50</v>
      </c>
      <c r="B216" s="4">
        <v>0</v>
      </c>
      <c r="C216" s="4">
        <v>0</v>
      </c>
      <c r="D216" s="4">
        <v>1</v>
      </c>
      <c r="E216" s="4">
        <v>205</v>
      </c>
      <c r="F216" s="4">
        <f>ROUND(Source!S201,O216)</f>
        <v>917.1</v>
      </c>
      <c r="G216" s="4" t="s">
        <v>91</v>
      </c>
      <c r="H216" s="4" t="s">
        <v>92</v>
      </c>
      <c r="I216" s="4"/>
      <c r="J216" s="4"/>
      <c r="K216" s="4">
        <v>205</v>
      </c>
      <c r="L216" s="4">
        <v>14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/>
    </row>
    <row r="217" spans="1:23" x14ac:dyDescent="0.2">
      <c r="A217" s="4">
        <v>50</v>
      </c>
      <c r="B217" s="4">
        <v>0</v>
      </c>
      <c r="C217" s="4">
        <v>0</v>
      </c>
      <c r="D217" s="4">
        <v>1</v>
      </c>
      <c r="E217" s="4">
        <v>232</v>
      </c>
      <c r="F217" s="4">
        <f>ROUND(Source!BC201,O217)</f>
        <v>0</v>
      </c>
      <c r="G217" s="4" t="s">
        <v>93</v>
      </c>
      <c r="H217" s="4" t="s">
        <v>94</v>
      </c>
      <c r="I217" s="4"/>
      <c r="J217" s="4"/>
      <c r="K217" s="4">
        <v>232</v>
      </c>
      <c r="L217" s="4">
        <v>15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/>
    </row>
    <row r="218" spans="1:23" x14ac:dyDescent="0.2">
      <c r="A218" s="4">
        <v>50</v>
      </c>
      <c r="B218" s="4">
        <v>0</v>
      </c>
      <c r="C218" s="4">
        <v>0</v>
      </c>
      <c r="D218" s="4">
        <v>1</v>
      </c>
      <c r="E218" s="4">
        <v>214</v>
      </c>
      <c r="F218" s="4">
        <f>ROUND(Source!AS201,O218)</f>
        <v>37890.720000000001</v>
      </c>
      <c r="G218" s="4" t="s">
        <v>95</v>
      </c>
      <c r="H218" s="4" t="s">
        <v>96</v>
      </c>
      <c r="I218" s="4"/>
      <c r="J218" s="4"/>
      <c r="K218" s="4">
        <v>214</v>
      </c>
      <c r="L218" s="4">
        <v>16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/>
    </row>
    <row r="219" spans="1:23" x14ac:dyDescent="0.2">
      <c r="A219" s="4">
        <v>50</v>
      </c>
      <c r="B219" s="4">
        <v>0</v>
      </c>
      <c r="C219" s="4">
        <v>0</v>
      </c>
      <c r="D219" s="4">
        <v>1</v>
      </c>
      <c r="E219" s="4">
        <v>215</v>
      </c>
      <c r="F219" s="4">
        <f>ROUND(Source!AT201,O219)</f>
        <v>4204.8</v>
      </c>
      <c r="G219" s="4" t="s">
        <v>97</v>
      </c>
      <c r="H219" s="4" t="s">
        <v>98</v>
      </c>
      <c r="I219" s="4"/>
      <c r="J219" s="4"/>
      <c r="K219" s="4">
        <v>215</v>
      </c>
      <c r="L219" s="4">
        <v>17</v>
      </c>
      <c r="M219" s="4">
        <v>3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/>
    </row>
    <row r="220" spans="1:23" x14ac:dyDescent="0.2">
      <c r="A220" s="4">
        <v>50</v>
      </c>
      <c r="B220" s="4">
        <v>0</v>
      </c>
      <c r="C220" s="4">
        <v>0</v>
      </c>
      <c r="D220" s="4">
        <v>1</v>
      </c>
      <c r="E220" s="4">
        <v>217</v>
      </c>
      <c r="F220" s="4">
        <f>ROUND(Source!AU201,O220)</f>
        <v>0</v>
      </c>
      <c r="G220" s="4" t="s">
        <v>99</v>
      </c>
      <c r="H220" s="4" t="s">
        <v>100</v>
      </c>
      <c r="I220" s="4"/>
      <c r="J220" s="4"/>
      <c r="K220" s="4">
        <v>217</v>
      </c>
      <c r="L220" s="4">
        <v>18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/>
    </row>
    <row r="221" spans="1:23" x14ac:dyDescent="0.2">
      <c r="A221" s="4">
        <v>50</v>
      </c>
      <c r="B221" s="4">
        <v>0</v>
      </c>
      <c r="C221" s="4">
        <v>0</v>
      </c>
      <c r="D221" s="4">
        <v>1</v>
      </c>
      <c r="E221" s="4">
        <v>230</v>
      </c>
      <c r="F221" s="4">
        <f>ROUND(Source!BA201,O221)</f>
        <v>0</v>
      </c>
      <c r="G221" s="4" t="s">
        <v>101</v>
      </c>
      <c r="H221" s="4" t="s">
        <v>102</v>
      </c>
      <c r="I221" s="4"/>
      <c r="J221" s="4"/>
      <c r="K221" s="4">
        <v>230</v>
      </c>
      <c r="L221" s="4">
        <v>19</v>
      </c>
      <c r="M221" s="4">
        <v>3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/>
    </row>
    <row r="222" spans="1:23" x14ac:dyDescent="0.2">
      <c r="A222" s="4">
        <v>50</v>
      </c>
      <c r="B222" s="4">
        <v>0</v>
      </c>
      <c r="C222" s="4">
        <v>0</v>
      </c>
      <c r="D222" s="4">
        <v>1</v>
      </c>
      <c r="E222" s="4">
        <v>206</v>
      </c>
      <c r="F222" s="4">
        <f>ROUND(Source!T201,O222)</f>
        <v>0</v>
      </c>
      <c r="G222" s="4" t="s">
        <v>103</v>
      </c>
      <c r="H222" s="4" t="s">
        <v>104</v>
      </c>
      <c r="I222" s="4"/>
      <c r="J222" s="4"/>
      <c r="K222" s="4">
        <v>206</v>
      </c>
      <c r="L222" s="4">
        <v>20</v>
      </c>
      <c r="M222" s="4">
        <v>3</v>
      </c>
      <c r="N222" s="4" t="s">
        <v>3</v>
      </c>
      <c r="O222" s="4">
        <v>2</v>
      </c>
      <c r="P222" s="4"/>
      <c r="Q222" s="4"/>
      <c r="R222" s="4"/>
      <c r="S222" s="4"/>
      <c r="T222" s="4"/>
      <c r="U222" s="4"/>
      <c r="V222" s="4"/>
      <c r="W222" s="4"/>
    </row>
    <row r="223" spans="1:23" x14ac:dyDescent="0.2">
      <c r="A223" s="4">
        <v>50</v>
      </c>
      <c r="B223" s="4">
        <v>0</v>
      </c>
      <c r="C223" s="4">
        <v>0</v>
      </c>
      <c r="D223" s="4">
        <v>1</v>
      </c>
      <c r="E223" s="4">
        <v>207</v>
      </c>
      <c r="F223" s="4">
        <f>Source!U201</f>
        <v>119.6795911</v>
      </c>
      <c r="G223" s="4" t="s">
        <v>105</v>
      </c>
      <c r="H223" s="4" t="s">
        <v>106</v>
      </c>
      <c r="I223" s="4"/>
      <c r="J223" s="4"/>
      <c r="K223" s="4">
        <v>207</v>
      </c>
      <c r="L223" s="4">
        <v>21</v>
      </c>
      <c r="M223" s="4">
        <v>3</v>
      </c>
      <c r="N223" s="4" t="s">
        <v>3</v>
      </c>
      <c r="O223" s="4">
        <v>-1</v>
      </c>
      <c r="P223" s="4"/>
      <c r="Q223" s="4"/>
      <c r="R223" s="4"/>
      <c r="S223" s="4"/>
      <c r="T223" s="4"/>
      <c r="U223" s="4"/>
      <c r="V223" s="4"/>
      <c r="W223" s="4"/>
    </row>
    <row r="224" spans="1:23" x14ac:dyDescent="0.2">
      <c r="A224" s="4">
        <v>50</v>
      </c>
      <c r="B224" s="4">
        <v>0</v>
      </c>
      <c r="C224" s="4">
        <v>0</v>
      </c>
      <c r="D224" s="4">
        <v>1</v>
      </c>
      <c r="E224" s="4">
        <v>208</v>
      </c>
      <c r="F224" s="4">
        <f>Source!V201</f>
        <v>39.337002500000011</v>
      </c>
      <c r="G224" s="4" t="s">
        <v>107</v>
      </c>
      <c r="H224" s="4" t="s">
        <v>108</v>
      </c>
      <c r="I224" s="4"/>
      <c r="J224" s="4"/>
      <c r="K224" s="4">
        <v>208</v>
      </c>
      <c r="L224" s="4">
        <v>22</v>
      </c>
      <c r="M224" s="4">
        <v>3</v>
      </c>
      <c r="N224" s="4" t="s">
        <v>3</v>
      </c>
      <c r="O224" s="4">
        <v>-1</v>
      </c>
      <c r="P224" s="4"/>
      <c r="Q224" s="4"/>
      <c r="R224" s="4"/>
      <c r="S224" s="4"/>
      <c r="T224" s="4"/>
      <c r="U224" s="4"/>
      <c r="V224" s="4"/>
      <c r="W224" s="4"/>
    </row>
    <row r="225" spans="1:23" x14ac:dyDescent="0.2">
      <c r="A225" s="4">
        <v>50</v>
      </c>
      <c r="B225" s="4">
        <v>0</v>
      </c>
      <c r="C225" s="4">
        <v>0</v>
      </c>
      <c r="D225" s="4">
        <v>1</v>
      </c>
      <c r="E225" s="4">
        <v>209</v>
      </c>
      <c r="F225" s="4">
        <f>ROUND(Source!W201,O225)</f>
        <v>0</v>
      </c>
      <c r="G225" s="4" t="s">
        <v>109</v>
      </c>
      <c r="H225" s="4" t="s">
        <v>110</v>
      </c>
      <c r="I225" s="4"/>
      <c r="J225" s="4"/>
      <c r="K225" s="4">
        <v>209</v>
      </c>
      <c r="L225" s="4">
        <v>23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/>
    </row>
    <row r="226" spans="1:23" x14ac:dyDescent="0.2">
      <c r="A226" s="4">
        <v>50</v>
      </c>
      <c r="B226" s="4">
        <v>0</v>
      </c>
      <c r="C226" s="4">
        <v>0</v>
      </c>
      <c r="D226" s="4">
        <v>1</v>
      </c>
      <c r="E226" s="4">
        <v>233</v>
      </c>
      <c r="F226" s="4">
        <f>ROUND(Source!BD201,O226)</f>
        <v>45.97</v>
      </c>
      <c r="G226" s="4" t="s">
        <v>111</v>
      </c>
      <c r="H226" s="4" t="s">
        <v>112</v>
      </c>
      <c r="I226" s="4"/>
      <c r="J226" s="4"/>
      <c r="K226" s="4">
        <v>233</v>
      </c>
      <c r="L226" s="4">
        <v>24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/>
    </row>
    <row r="227" spans="1:23" x14ac:dyDescent="0.2">
      <c r="A227" s="4">
        <v>50</v>
      </c>
      <c r="B227" s="4">
        <v>0</v>
      </c>
      <c r="C227" s="4">
        <v>0</v>
      </c>
      <c r="D227" s="4">
        <v>1</v>
      </c>
      <c r="E227" s="4">
        <v>210</v>
      </c>
      <c r="F227" s="4">
        <f>ROUND(Source!X201,O227)</f>
        <v>1398.8</v>
      </c>
      <c r="G227" s="4" t="s">
        <v>113</v>
      </c>
      <c r="H227" s="4" t="s">
        <v>114</v>
      </c>
      <c r="I227" s="4"/>
      <c r="J227" s="4"/>
      <c r="K227" s="4">
        <v>210</v>
      </c>
      <c r="L227" s="4">
        <v>25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/>
    </row>
    <row r="228" spans="1:23" x14ac:dyDescent="0.2">
      <c r="A228" s="4">
        <v>50</v>
      </c>
      <c r="B228" s="4">
        <v>0</v>
      </c>
      <c r="C228" s="4">
        <v>0</v>
      </c>
      <c r="D228" s="4">
        <v>1</v>
      </c>
      <c r="E228" s="4">
        <v>211</v>
      </c>
      <c r="F228" s="4">
        <f>ROUND(Source!Y201,O228)</f>
        <v>801.41</v>
      </c>
      <c r="G228" s="4" t="s">
        <v>115</v>
      </c>
      <c r="H228" s="4" t="s">
        <v>116</v>
      </c>
      <c r="I228" s="4"/>
      <c r="J228" s="4"/>
      <c r="K228" s="4">
        <v>211</v>
      </c>
      <c r="L228" s="4">
        <v>26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/>
    </row>
    <row r="229" spans="1:23" x14ac:dyDescent="0.2">
      <c r="A229" s="4">
        <v>50</v>
      </c>
      <c r="B229" s="4">
        <v>0</v>
      </c>
      <c r="C229" s="4">
        <v>0</v>
      </c>
      <c r="D229" s="4">
        <v>1</v>
      </c>
      <c r="E229" s="4">
        <v>224</v>
      </c>
      <c r="F229" s="4">
        <f>ROUND(Source!AR201,O229)</f>
        <v>42095.519999999997</v>
      </c>
      <c r="G229" s="4" t="s">
        <v>117</v>
      </c>
      <c r="H229" s="4" t="s">
        <v>118</v>
      </c>
      <c r="I229" s="4"/>
      <c r="J229" s="4"/>
      <c r="K229" s="4">
        <v>224</v>
      </c>
      <c r="L229" s="4">
        <v>27</v>
      </c>
      <c r="M229" s="4">
        <v>3</v>
      </c>
      <c r="N229" s="4" t="s">
        <v>3</v>
      </c>
      <c r="O229" s="4">
        <v>2</v>
      </c>
      <c r="P229" s="4"/>
      <c r="Q229" s="4"/>
      <c r="R229" s="4"/>
      <c r="S229" s="4"/>
      <c r="T229" s="4"/>
      <c r="U229" s="4"/>
      <c r="V229" s="4"/>
      <c r="W229" s="4"/>
    </row>
    <row r="232" spans="1:23" x14ac:dyDescent="0.2">
      <c r="A232">
        <v>70</v>
      </c>
      <c r="B232">
        <v>1</v>
      </c>
      <c r="D232">
        <v>1</v>
      </c>
      <c r="E232" t="s">
        <v>258</v>
      </c>
      <c r="F232" t="s">
        <v>259</v>
      </c>
      <c r="G232">
        <v>0</v>
      </c>
      <c r="H232">
        <v>0</v>
      </c>
      <c r="I232" t="s">
        <v>3</v>
      </c>
      <c r="J232">
        <v>1</v>
      </c>
      <c r="K232">
        <v>0</v>
      </c>
      <c r="L232" t="s">
        <v>3</v>
      </c>
      <c r="M232" t="s">
        <v>3</v>
      </c>
      <c r="N232">
        <v>0</v>
      </c>
    </row>
    <row r="233" spans="1:23" x14ac:dyDescent="0.2">
      <c r="A233">
        <v>70</v>
      </c>
      <c r="B233">
        <v>1</v>
      </c>
      <c r="D233">
        <v>2</v>
      </c>
      <c r="E233" t="s">
        <v>260</v>
      </c>
      <c r="F233" t="s">
        <v>261</v>
      </c>
      <c r="G233">
        <v>0</v>
      </c>
      <c r="H233">
        <v>0</v>
      </c>
      <c r="I233" t="s">
        <v>3</v>
      </c>
      <c r="J233">
        <v>1</v>
      </c>
      <c r="K233">
        <v>0</v>
      </c>
      <c r="L233" t="s">
        <v>3</v>
      </c>
      <c r="M233" t="s">
        <v>3</v>
      </c>
      <c r="N233">
        <v>0</v>
      </c>
    </row>
    <row r="234" spans="1:23" x14ac:dyDescent="0.2">
      <c r="A234">
        <v>70</v>
      </c>
      <c r="B234">
        <v>1</v>
      </c>
      <c r="D234">
        <v>3</v>
      </c>
      <c r="E234" t="s">
        <v>262</v>
      </c>
      <c r="F234" t="s">
        <v>263</v>
      </c>
      <c r="G234">
        <v>1</v>
      </c>
      <c r="H234">
        <v>0</v>
      </c>
      <c r="I234" t="s">
        <v>3</v>
      </c>
      <c r="J234">
        <v>1</v>
      </c>
      <c r="K234">
        <v>0</v>
      </c>
      <c r="L234" t="s">
        <v>3</v>
      </c>
      <c r="M234" t="s">
        <v>3</v>
      </c>
      <c r="N234">
        <v>0</v>
      </c>
    </row>
    <row r="235" spans="1:23" x14ac:dyDescent="0.2">
      <c r="A235">
        <v>70</v>
      </c>
      <c r="B235">
        <v>1</v>
      </c>
      <c r="D235">
        <v>4</v>
      </c>
      <c r="E235" t="s">
        <v>264</v>
      </c>
      <c r="F235" t="s">
        <v>265</v>
      </c>
      <c r="G235">
        <v>0</v>
      </c>
      <c r="H235">
        <v>0</v>
      </c>
      <c r="I235" t="s">
        <v>266</v>
      </c>
      <c r="J235">
        <v>0</v>
      </c>
      <c r="K235">
        <v>0</v>
      </c>
      <c r="L235" t="s">
        <v>3</v>
      </c>
      <c r="M235" t="s">
        <v>3</v>
      </c>
      <c r="N235">
        <v>0</v>
      </c>
    </row>
    <row r="236" spans="1:23" x14ac:dyDescent="0.2">
      <c r="A236">
        <v>70</v>
      </c>
      <c r="B236">
        <v>1</v>
      </c>
      <c r="D236">
        <v>5</v>
      </c>
      <c r="E236" t="s">
        <v>267</v>
      </c>
      <c r="F236" t="s">
        <v>268</v>
      </c>
      <c r="G236">
        <v>0</v>
      </c>
      <c r="H236">
        <v>0</v>
      </c>
      <c r="I236" t="s">
        <v>269</v>
      </c>
      <c r="J236">
        <v>0</v>
      </c>
      <c r="K236">
        <v>0</v>
      </c>
      <c r="L236" t="s">
        <v>3</v>
      </c>
      <c r="M236" t="s">
        <v>3</v>
      </c>
      <c r="N236">
        <v>0</v>
      </c>
    </row>
    <row r="237" spans="1:23" x14ac:dyDescent="0.2">
      <c r="A237">
        <v>70</v>
      </c>
      <c r="B237">
        <v>1</v>
      </c>
      <c r="D237">
        <v>6</v>
      </c>
      <c r="E237" t="s">
        <v>270</v>
      </c>
      <c r="F237" t="s">
        <v>271</v>
      </c>
      <c r="G237">
        <v>0</v>
      </c>
      <c r="H237">
        <v>0</v>
      </c>
      <c r="I237" t="s">
        <v>272</v>
      </c>
      <c r="J237">
        <v>0</v>
      </c>
      <c r="K237">
        <v>0</v>
      </c>
      <c r="L237" t="s">
        <v>3</v>
      </c>
      <c r="M237" t="s">
        <v>3</v>
      </c>
      <c r="N237">
        <v>0</v>
      </c>
    </row>
    <row r="238" spans="1:23" x14ac:dyDescent="0.2">
      <c r="A238">
        <v>70</v>
      </c>
      <c r="B238">
        <v>1</v>
      </c>
      <c r="D238">
        <v>7</v>
      </c>
      <c r="E238" t="s">
        <v>273</v>
      </c>
      <c r="F238" t="s">
        <v>274</v>
      </c>
      <c r="G238">
        <v>0</v>
      </c>
      <c r="H238">
        <v>0</v>
      </c>
      <c r="I238" t="s">
        <v>3</v>
      </c>
      <c r="J238">
        <v>0</v>
      </c>
      <c r="K238">
        <v>0</v>
      </c>
      <c r="L238" t="s">
        <v>3</v>
      </c>
      <c r="M238" t="s">
        <v>3</v>
      </c>
      <c r="N238">
        <v>0</v>
      </c>
    </row>
    <row r="239" spans="1:23" x14ac:dyDescent="0.2">
      <c r="A239">
        <v>70</v>
      </c>
      <c r="B239">
        <v>1</v>
      </c>
      <c r="D239">
        <v>8</v>
      </c>
      <c r="E239" t="s">
        <v>275</v>
      </c>
      <c r="F239" t="s">
        <v>276</v>
      </c>
      <c r="G239">
        <v>0</v>
      </c>
      <c r="H239">
        <v>0</v>
      </c>
      <c r="I239" t="s">
        <v>277</v>
      </c>
      <c r="J239">
        <v>0</v>
      </c>
      <c r="K239">
        <v>0</v>
      </c>
      <c r="L239" t="s">
        <v>3</v>
      </c>
      <c r="M239" t="s">
        <v>3</v>
      </c>
      <c r="N239">
        <v>0</v>
      </c>
    </row>
    <row r="240" spans="1:23" x14ac:dyDescent="0.2">
      <c r="A240">
        <v>70</v>
      </c>
      <c r="B240">
        <v>1</v>
      </c>
      <c r="D240">
        <v>9</v>
      </c>
      <c r="E240" t="s">
        <v>278</v>
      </c>
      <c r="F240" t="s">
        <v>279</v>
      </c>
      <c r="G240">
        <v>0</v>
      </c>
      <c r="H240">
        <v>0</v>
      </c>
      <c r="I240" t="s">
        <v>280</v>
      </c>
      <c r="J240">
        <v>0</v>
      </c>
      <c r="K240">
        <v>0</v>
      </c>
      <c r="L240" t="s">
        <v>3</v>
      </c>
      <c r="M240" t="s">
        <v>3</v>
      </c>
      <c r="N240">
        <v>0</v>
      </c>
    </row>
    <row r="241" spans="1:14" x14ac:dyDescent="0.2">
      <c r="A241">
        <v>70</v>
      </c>
      <c r="B241">
        <v>1</v>
      </c>
      <c r="D241">
        <v>10</v>
      </c>
      <c r="E241" t="s">
        <v>281</v>
      </c>
      <c r="F241" t="s">
        <v>282</v>
      </c>
      <c r="G241">
        <v>0</v>
      </c>
      <c r="H241">
        <v>0</v>
      </c>
      <c r="I241" t="s">
        <v>283</v>
      </c>
      <c r="J241">
        <v>0</v>
      </c>
      <c r="K241">
        <v>0</v>
      </c>
      <c r="L241" t="s">
        <v>3</v>
      </c>
      <c r="M241" t="s">
        <v>3</v>
      </c>
      <c r="N241">
        <v>0</v>
      </c>
    </row>
    <row r="242" spans="1:14" x14ac:dyDescent="0.2">
      <c r="A242">
        <v>70</v>
      </c>
      <c r="B242">
        <v>1</v>
      </c>
      <c r="D242">
        <v>11</v>
      </c>
      <c r="E242" t="s">
        <v>284</v>
      </c>
      <c r="F242" t="s">
        <v>285</v>
      </c>
      <c r="G242">
        <v>0</v>
      </c>
      <c r="H242">
        <v>0</v>
      </c>
      <c r="I242" t="s">
        <v>286</v>
      </c>
      <c r="J242">
        <v>0</v>
      </c>
      <c r="K242">
        <v>0</v>
      </c>
      <c r="L242" t="s">
        <v>3</v>
      </c>
      <c r="M242" t="s">
        <v>3</v>
      </c>
      <c r="N242">
        <v>0</v>
      </c>
    </row>
    <row r="243" spans="1:14" x14ac:dyDescent="0.2">
      <c r="A243">
        <v>70</v>
      </c>
      <c r="B243">
        <v>1</v>
      </c>
      <c r="D243">
        <v>12</v>
      </c>
      <c r="E243" t="s">
        <v>287</v>
      </c>
      <c r="F243" t="s">
        <v>288</v>
      </c>
      <c r="G243">
        <v>0</v>
      </c>
      <c r="H243">
        <v>0</v>
      </c>
      <c r="I243" t="s">
        <v>3</v>
      </c>
      <c r="J243">
        <v>0</v>
      </c>
      <c r="K243">
        <v>0</v>
      </c>
      <c r="L243" t="s">
        <v>3</v>
      </c>
      <c r="M243" t="s">
        <v>3</v>
      </c>
      <c r="N243">
        <v>0</v>
      </c>
    </row>
    <row r="244" spans="1:14" x14ac:dyDescent="0.2">
      <c r="A244">
        <v>70</v>
      </c>
      <c r="B244">
        <v>1</v>
      </c>
      <c r="D244">
        <v>1</v>
      </c>
      <c r="E244" t="s">
        <v>289</v>
      </c>
      <c r="F244" t="s">
        <v>290</v>
      </c>
      <c r="G244">
        <v>0.9</v>
      </c>
      <c r="H244">
        <v>1</v>
      </c>
      <c r="I244" t="s">
        <v>291</v>
      </c>
      <c r="J244">
        <v>0</v>
      </c>
      <c r="K244">
        <v>0</v>
      </c>
      <c r="L244" t="s">
        <v>3</v>
      </c>
      <c r="M244" t="s">
        <v>3</v>
      </c>
      <c r="N244">
        <v>0</v>
      </c>
    </row>
    <row r="245" spans="1:14" x14ac:dyDescent="0.2">
      <c r="A245">
        <v>70</v>
      </c>
      <c r="B245">
        <v>1</v>
      </c>
      <c r="D245">
        <v>2</v>
      </c>
      <c r="E245" t="s">
        <v>292</v>
      </c>
      <c r="F245" t="s">
        <v>293</v>
      </c>
      <c r="G245">
        <v>0.85</v>
      </c>
      <c r="H245">
        <v>1</v>
      </c>
      <c r="I245" t="s">
        <v>294</v>
      </c>
      <c r="J245">
        <v>0</v>
      </c>
      <c r="K245">
        <v>0</v>
      </c>
      <c r="L245" t="s">
        <v>3</v>
      </c>
      <c r="M245" t="s">
        <v>3</v>
      </c>
      <c r="N245">
        <v>0</v>
      </c>
    </row>
    <row r="246" spans="1:14" x14ac:dyDescent="0.2">
      <c r="A246">
        <v>70</v>
      </c>
      <c r="B246">
        <v>1</v>
      </c>
      <c r="D246">
        <v>3</v>
      </c>
      <c r="E246" t="s">
        <v>295</v>
      </c>
      <c r="F246" t="s">
        <v>296</v>
      </c>
      <c r="G246">
        <v>1</v>
      </c>
      <c r="H246">
        <v>0.85</v>
      </c>
      <c r="I246" t="s">
        <v>297</v>
      </c>
      <c r="J246">
        <v>0</v>
      </c>
      <c r="K246">
        <v>0</v>
      </c>
      <c r="L246" t="s">
        <v>3</v>
      </c>
      <c r="M246" t="s">
        <v>3</v>
      </c>
      <c r="N246">
        <v>0</v>
      </c>
    </row>
    <row r="247" spans="1:14" x14ac:dyDescent="0.2">
      <c r="A247">
        <v>70</v>
      </c>
      <c r="B247">
        <v>1</v>
      </c>
      <c r="D247">
        <v>4</v>
      </c>
      <c r="E247" t="s">
        <v>298</v>
      </c>
      <c r="F247" t="s">
        <v>299</v>
      </c>
      <c r="G247">
        <v>1</v>
      </c>
      <c r="H247">
        <v>0</v>
      </c>
      <c r="I247" t="s">
        <v>3</v>
      </c>
      <c r="J247">
        <v>0</v>
      </c>
      <c r="K247">
        <v>0</v>
      </c>
      <c r="L247" t="s">
        <v>3</v>
      </c>
      <c r="M247" t="s">
        <v>3</v>
      </c>
      <c r="N247">
        <v>0</v>
      </c>
    </row>
    <row r="248" spans="1:14" x14ac:dyDescent="0.2">
      <c r="A248">
        <v>70</v>
      </c>
      <c r="B248">
        <v>1</v>
      </c>
      <c r="D248">
        <v>5</v>
      </c>
      <c r="E248" t="s">
        <v>300</v>
      </c>
      <c r="F248" t="s">
        <v>301</v>
      </c>
      <c r="G248">
        <v>1</v>
      </c>
      <c r="H248">
        <v>0.8</v>
      </c>
      <c r="I248" t="s">
        <v>302</v>
      </c>
      <c r="J248">
        <v>0</v>
      </c>
      <c r="K248">
        <v>0</v>
      </c>
      <c r="L248" t="s">
        <v>3</v>
      </c>
      <c r="M248" t="s">
        <v>3</v>
      </c>
      <c r="N248">
        <v>0</v>
      </c>
    </row>
    <row r="249" spans="1:14" x14ac:dyDescent="0.2">
      <c r="A249">
        <v>70</v>
      </c>
      <c r="B249">
        <v>1</v>
      </c>
      <c r="D249">
        <v>6</v>
      </c>
      <c r="E249" t="s">
        <v>303</v>
      </c>
      <c r="F249" t="s">
        <v>304</v>
      </c>
      <c r="G249">
        <v>1</v>
      </c>
      <c r="H249">
        <v>0</v>
      </c>
      <c r="I249" t="s">
        <v>3</v>
      </c>
      <c r="J249">
        <v>0</v>
      </c>
      <c r="K249">
        <v>0</v>
      </c>
      <c r="L249" t="s">
        <v>3</v>
      </c>
      <c r="M249" t="s">
        <v>3</v>
      </c>
      <c r="N249">
        <v>0</v>
      </c>
    </row>
    <row r="250" spans="1:14" x14ac:dyDescent="0.2">
      <c r="A250">
        <v>70</v>
      </c>
      <c r="B250">
        <v>1</v>
      </c>
      <c r="D250">
        <v>7</v>
      </c>
      <c r="E250" t="s">
        <v>305</v>
      </c>
      <c r="F250" t="s">
        <v>306</v>
      </c>
      <c r="G250">
        <v>1</v>
      </c>
      <c r="H250">
        <v>0</v>
      </c>
      <c r="I250" t="s">
        <v>3</v>
      </c>
      <c r="J250">
        <v>0</v>
      </c>
      <c r="K250">
        <v>0</v>
      </c>
      <c r="L250" t="s">
        <v>3</v>
      </c>
      <c r="M250" t="s">
        <v>3</v>
      </c>
      <c r="N250">
        <v>0</v>
      </c>
    </row>
    <row r="251" spans="1:14" x14ac:dyDescent="0.2">
      <c r="A251">
        <v>70</v>
      </c>
      <c r="B251">
        <v>1</v>
      </c>
      <c r="D251">
        <v>8</v>
      </c>
      <c r="E251" t="s">
        <v>307</v>
      </c>
      <c r="F251" t="s">
        <v>308</v>
      </c>
      <c r="G251">
        <v>0.7</v>
      </c>
      <c r="H251">
        <v>0</v>
      </c>
      <c r="I251" t="s">
        <v>3</v>
      </c>
      <c r="J251">
        <v>0</v>
      </c>
      <c r="K251">
        <v>0</v>
      </c>
      <c r="L251" t="s">
        <v>3</v>
      </c>
      <c r="M251" t="s">
        <v>3</v>
      </c>
      <c r="N251">
        <v>0</v>
      </c>
    </row>
    <row r="252" spans="1:14" x14ac:dyDescent="0.2">
      <c r="A252">
        <v>70</v>
      </c>
      <c r="B252">
        <v>1</v>
      </c>
      <c r="D252">
        <v>9</v>
      </c>
      <c r="E252" t="s">
        <v>309</v>
      </c>
      <c r="F252" t="s">
        <v>310</v>
      </c>
      <c r="G252">
        <v>0.9</v>
      </c>
      <c r="H252">
        <v>0</v>
      </c>
      <c r="I252" t="s">
        <v>3</v>
      </c>
      <c r="J252">
        <v>0</v>
      </c>
      <c r="K252">
        <v>0</v>
      </c>
      <c r="L252" t="s">
        <v>3</v>
      </c>
      <c r="M252" t="s">
        <v>3</v>
      </c>
      <c r="N252">
        <v>0</v>
      </c>
    </row>
    <row r="253" spans="1:14" x14ac:dyDescent="0.2">
      <c r="A253">
        <v>70</v>
      </c>
      <c r="B253">
        <v>1</v>
      </c>
      <c r="D253">
        <v>10</v>
      </c>
      <c r="E253" t="s">
        <v>311</v>
      </c>
      <c r="F253" t="s">
        <v>312</v>
      </c>
      <c r="G253">
        <v>0.6</v>
      </c>
      <c r="H253">
        <v>0</v>
      </c>
      <c r="I253" t="s">
        <v>3</v>
      </c>
      <c r="J253">
        <v>0</v>
      </c>
      <c r="K253">
        <v>0</v>
      </c>
      <c r="L253" t="s">
        <v>3</v>
      </c>
      <c r="M253" t="s">
        <v>3</v>
      </c>
      <c r="N253">
        <v>0</v>
      </c>
    </row>
    <row r="254" spans="1:14" x14ac:dyDescent="0.2">
      <c r="A254">
        <v>70</v>
      </c>
      <c r="B254">
        <v>1</v>
      </c>
      <c r="D254">
        <v>11</v>
      </c>
      <c r="E254" t="s">
        <v>313</v>
      </c>
      <c r="F254" t="s">
        <v>314</v>
      </c>
      <c r="G254">
        <v>1.2</v>
      </c>
      <c r="H254">
        <v>0</v>
      </c>
      <c r="I254" t="s">
        <v>3</v>
      </c>
      <c r="J254">
        <v>0</v>
      </c>
      <c r="K254">
        <v>0</v>
      </c>
      <c r="L254" t="s">
        <v>3</v>
      </c>
      <c r="M254" t="s">
        <v>3</v>
      </c>
      <c r="N254">
        <v>0</v>
      </c>
    </row>
    <row r="255" spans="1:14" x14ac:dyDescent="0.2">
      <c r="A255">
        <v>70</v>
      </c>
      <c r="B255">
        <v>1</v>
      </c>
      <c r="D255">
        <v>12</v>
      </c>
      <c r="E255" t="s">
        <v>315</v>
      </c>
      <c r="F255" t="s">
        <v>316</v>
      </c>
      <c r="G255">
        <v>0</v>
      </c>
      <c r="H255">
        <v>0</v>
      </c>
      <c r="I255" t="s">
        <v>3</v>
      </c>
      <c r="J255">
        <v>0</v>
      </c>
      <c r="K255">
        <v>0</v>
      </c>
      <c r="L255" t="s">
        <v>3</v>
      </c>
      <c r="M255" t="s">
        <v>3</v>
      </c>
      <c r="N255">
        <v>0</v>
      </c>
    </row>
    <row r="256" spans="1:14" x14ac:dyDescent="0.2">
      <c r="A256">
        <v>70</v>
      </c>
      <c r="B256">
        <v>1</v>
      </c>
      <c r="D256">
        <v>13</v>
      </c>
      <c r="E256" t="s">
        <v>317</v>
      </c>
      <c r="F256" t="s">
        <v>318</v>
      </c>
      <c r="G256">
        <v>1</v>
      </c>
      <c r="H256">
        <v>0</v>
      </c>
      <c r="I256" t="s">
        <v>3</v>
      </c>
      <c r="J256">
        <v>0</v>
      </c>
      <c r="K256">
        <v>0</v>
      </c>
      <c r="L256" t="s">
        <v>3</v>
      </c>
      <c r="M256" t="s">
        <v>3</v>
      </c>
      <c r="N256">
        <v>0</v>
      </c>
    </row>
    <row r="258" spans="1:15" x14ac:dyDescent="0.2">
      <c r="A258">
        <v>-1</v>
      </c>
    </row>
    <row r="260" spans="1:15" x14ac:dyDescent="0.2">
      <c r="A260" s="3">
        <v>75</v>
      </c>
      <c r="B260" s="3" t="s">
        <v>319</v>
      </c>
      <c r="C260" s="3">
        <v>0</v>
      </c>
      <c r="D260" s="3">
        <v>0</v>
      </c>
      <c r="E260" s="3">
        <v>0</v>
      </c>
      <c r="F260" s="3">
        <v>1</v>
      </c>
      <c r="G260" s="3">
        <v>0</v>
      </c>
      <c r="H260" s="3">
        <v>1</v>
      </c>
      <c r="I260" s="3">
        <v>0</v>
      </c>
      <c r="J260" s="3">
        <v>3</v>
      </c>
      <c r="K260" s="3">
        <v>0</v>
      </c>
      <c r="L260" s="3">
        <v>0</v>
      </c>
      <c r="M260" s="3">
        <v>0</v>
      </c>
      <c r="N260" s="3">
        <v>50633680</v>
      </c>
      <c r="O260" s="3">
        <v>1</v>
      </c>
    </row>
    <row r="264" spans="1:15" x14ac:dyDescent="0.2">
      <c r="A264">
        <v>65</v>
      </c>
      <c r="C264">
        <v>1</v>
      </c>
      <c r="D264">
        <v>0</v>
      </c>
      <c r="E264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C5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320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60493</v>
      </c>
      <c r="M1">
        <v>10</v>
      </c>
      <c r="N1">
        <v>11</v>
      </c>
      <c r="O1">
        <v>2</v>
      </c>
      <c r="P1">
        <v>0</v>
      </c>
      <c r="Q1">
        <v>1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0</v>
      </c>
      <c r="BO12" s="1">
        <v>0</v>
      </c>
      <c r="BP12" s="1">
        <v>2</v>
      </c>
      <c r="BQ12" s="1">
        <v>2</v>
      </c>
      <c r="BR12" s="1">
        <v>0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3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0</v>
      </c>
      <c r="C14" s="1">
        <v>0</v>
      </c>
      <c r="D14" s="1">
        <v>50633680</v>
      </c>
      <c r="E14" s="1">
        <v>0</v>
      </c>
      <c r="F14" s="1">
        <v>3</v>
      </c>
      <c r="G14" s="1"/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5">
        <v>3</v>
      </c>
      <c r="B16" s="5">
        <v>1</v>
      </c>
      <c r="C16" s="5" t="s">
        <v>10</v>
      </c>
      <c r="D16" s="5" t="s">
        <v>10</v>
      </c>
      <c r="E16" s="6">
        <f>(Source!F185)/1000</f>
        <v>37.890720000000002</v>
      </c>
      <c r="F16" s="6">
        <f>(Source!F186)/1000</f>
        <v>4.2048000000000005</v>
      </c>
      <c r="G16" s="6">
        <f>(Source!F177)/1000</f>
        <v>0</v>
      </c>
      <c r="H16" s="6">
        <f>(Source!F187)/1000+(Source!F188)/1000</f>
        <v>0</v>
      </c>
      <c r="I16" s="6">
        <f>E16+F16+G16+H16</f>
        <v>42.09552</v>
      </c>
      <c r="J16" s="6">
        <f>(Source!F183)/1000</f>
        <v>0.91710000000000003</v>
      </c>
      <c r="AI16" s="5">
        <v>0</v>
      </c>
      <c r="AJ16" s="5">
        <v>0</v>
      </c>
      <c r="AK16" s="5" t="s">
        <v>3</v>
      </c>
      <c r="AL16" s="5" t="s">
        <v>3</v>
      </c>
      <c r="AM16" s="5" t="s">
        <v>3</v>
      </c>
      <c r="AN16" s="5">
        <v>0</v>
      </c>
      <c r="AO16" s="5" t="s">
        <v>3</v>
      </c>
      <c r="AP16" s="5" t="s">
        <v>3</v>
      </c>
      <c r="AT16" s="6">
        <v>39895.31</v>
      </c>
      <c r="AU16" s="6">
        <v>33949.449999999997</v>
      </c>
      <c r="AV16" s="6">
        <v>0</v>
      </c>
      <c r="AW16" s="6">
        <v>0</v>
      </c>
      <c r="AX16" s="6">
        <v>0</v>
      </c>
      <c r="AY16" s="6">
        <v>5028.76</v>
      </c>
      <c r="AZ16" s="6">
        <v>476.71</v>
      </c>
      <c r="BA16" s="6">
        <v>917.1</v>
      </c>
      <c r="BB16" s="6">
        <v>37890.720000000001</v>
      </c>
      <c r="BC16" s="6">
        <v>4204.8</v>
      </c>
      <c r="BD16" s="6">
        <v>0</v>
      </c>
      <c r="BE16" s="6">
        <v>0</v>
      </c>
      <c r="BF16" s="6">
        <v>119.6795911</v>
      </c>
      <c r="BG16" s="6">
        <v>39.337002500000004</v>
      </c>
      <c r="BH16" s="6">
        <v>0</v>
      </c>
      <c r="BI16" s="6">
        <v>1398.8</v>
      </c>
      <c r="BJ16" s="6">
        <v>801.41</v>
      </c>
      <c r="BK16" s="6">
        <v>42095.519999999997</v>
      </c>
    </row>
    <row r="18" spans="1:19" x14ac:dyDescent="0.2">
      <c r="A18">
        <v>51</v>
      </c>
      <c r="E18" s="7">
        <f>SUMIF(A16:A17,3,E16:E17)</f>
        <v>37.890720000000002</v>
      </c>
      <c r="F18" s="7">
        <f>SUMIF(A16:A17,3,F16:F17)</f>
        <v>4.2048000000000005</v>
      </c>
      <c r="G18" s="7">
        <f>SUMIF(A16:A17,3,G16:G17)</f>
        <v>0</v>
      </c>
      <c r="H18" s="7">
        <f>SUMIF(A16:A17,3,H16:H17)</f>
        <v>0</v>
      </c>
      <c r="I18" s="7">
        <f>SUMIF(A16:A17,3,I16:I17)</f>
        <v>42.09552</v>
      </c>
      <c r="J18" s="7">
        <f>SUMIF(A16:A17,3,J16:J17)</f>
        <v>0.91710000000000003</v>
      </c>
      <c r="K18" s="7"/>
      <c r="L18" s="7"/>
      <c r="M18" s="7"/>
      <c r="N18" s="7"/>
      <c r="O18" s="7"/>
      <c r="P18" s="7"/>
      <c r="Q18" s="7"/>
      <c r="R18" s="7"/>
      <c r="S18" s="7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39895.31</v>
      </c>
      <c r="G20" s="4" t="s">
        <v>65</v>
      </c>
      <c r="H20" s="4" t="s">
        <v>66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33949.449999999997</v>
      </c>
      <c r="G21" s="4" t="s">
        <v>67</v>
      </c>
      <c r="H21" s="4" t="s">
        <v>68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69</v>
      </c>
      <c r="H22" s="4" t="s">
        <v>70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33949.449999999997</v>
      </c>
      <c r="G23" s="4" t="s">
        <v>71</v>
      </c>
      <c r="H23" s="4" t="s">
        <v>72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33949.449999999997</v>
      </c>
      <c r="G24" s="4" t="s">
        <v>73</v>
      </c>
      <c r="H24" s="4" t="s">
        <v>74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75</v>
      </c>
      <c r="H25" s="4" t="s">
        <v>76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33949.449999999997</v>
      </c>
      <c r="G26" s="4" t="s">
        <v>77</v>
      </c>
      <c r="H26" s="4" t="s">
        <v>78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79</v>
      </c>
      <c r="H27" s="4" t="s">
        <v>80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81</v>
      </c>
      <c r="H28" s="4" t="s">
        <v>82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83</v>
      </c>
      <c r="H29" s="4" t="s">
        <v>84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5028.76</v>
      </c>
      <c r="G30" s="4" t="s">
        <v>85</v>
      </c>
      <c r="H30" s="4" t="s">
        <v>86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87</v>
      </c>
      <c r="H31" s="4" t="s">
        <v>88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476.71</v>
      </c>
      <c r="G32" s="4" t="s">
        <v>89</v>
      </c>
      <c r="H32" s="4" t="s">
        <v>90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917.1</v>
      </c>
      <c r="G33" s="4" t="s">
        <v>91</v>
      </c>
      <c r="H33" s="4" t="s">
        <v>92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93</v>
      </c>
      <c r="H34" s="4" t="s">
        <v>94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37890.720000000001</v>
      </c>
      <c r="G35" s="4" t="s">
        <v>95</v>
      </c>
      <c r="H35" s="4" t="s">
        <v>96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4204.8</v>
      </c>
      <c r="G36" s="4" t="s">
        <v>97</v>
      </c>
      <c r="H36" s="4" t="s">
        <v>98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0</v>
      </c>
      <c r="G37" s="4" t="s">
        <v>99</v>
      </c>
      <c r="H37" s="4" t="s">
        <v>100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101</v>
      </c>
      <c r="H38" s="4" t="s">
        <v>102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103</v>
      </c>
      <c r="H39" s="4" t="s">
        <v>104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119.6795911</v>
      </c>
      <c r="G40" s="4" t="s">
        <v>105</v>
      </c>
      <c r="H40" s="4" t="s">
        <v>106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39.337002500000004</v>
      </c>
      <c r="G41" s="4" t="s">
        <v>107</v>
      </c>
      <c r="H41" s="4" t="s">
        <v>108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109</v>
      </c>
      <c r="H42" s="4" t="s">
        <v>110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45.97</v>
      </c>
      <c r="G43" s="4" t="s">
        <v>111</v>
      </c>
      <c r="H43" s="4" t="s">
        <v>112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1398.8</v>
      </c>
      <c r="G44" s="4" t="s">
        <v>113</v>
      </c>
      <c r="H44" s="4" t="s">
        <v>114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801.41</v>
      </c>
      <c r="G45" s="4" t="s">
        <v>115</v>
      </c>
      <c r="H45" s="4" t="s">
        <v>116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42095.519999999997</v>
      </c>
      <c r="G46" s="4" t="s">
        <v>117</v>
      </c>
      <c r="H46" s="4" t="s">
        <v>118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8" spans="1:16" x14ac:dyDescent="0.2">
      <c r="A48">
        <v>-1</v>
      </c>
    </row>
    <row r="51" spans="1:15" x14ac:dyDescent="0.2">
      <c r="A51" s="3">
        <v>75</v>
      </c>
      <c r="B51" s="3" t="s">
        <v>319</v>
      </c>
      <c r="C51" s="3">
        <v>0</v>
      </c>
      <c r="D51" s="3">
        <v>0</v>
      </c>
      <c r="E51" s="3">
        <v>0</v>
      </c>
      <c r="F51" s="3">
        <v>1</v>
      </c>
      <c r="G51" s="3">
        <v>0</v>
      </c>
      <c r="H51" s="3">
        <v>1</v>
      </c>
      <c r="I51" s="3">
        <v>0</v>
      </c>
      <c r="J51" s="3">
        <v>3</v>
      </c>
      <c r="K51" s="3">
        <v>0</v>
      </c>
      <c r="L51" s="3">
        <v>0</v>
      </c>
      <c r="M51" s="3">
        <v>0</v>
      </c>
      <c r="N51" s="3">
        <v>50633680</v>
      </c>
      <c r="O51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C11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7" x14ac:dyDescent="0.2">
      <c r="A1">
        <f>ROW(Source!A32)</f>
        <v>32</v>
      </c>
      <c r="B1">
        <v>50633680</v>
      </c>
      <c r="C1">
        <v>50635420</v>
      </c>
      <c r="D1">
        <v>45991065</v>
      </c>
      <c r="E1">
        <v>1</v>
      </c>
      <c r="F1">
        <v>1</v>
      </c>
      <c r="G1">
        <v>1</v>
      </c>
      <c r="H1">
        <v>1</v>
      </c>
      <c r="I1" t="s">
        <v>321</v>
      </c>
      <c r="J1" t="s">
        <v>3</v>
      </c>
      <c r="K1" t="s">
        <v>322</v>
      </c>
      <c r="L1">
        <v>1476</v>
      </c>
      <c r="N1">
        <v>1013</v>
      </c>
      <c r="O1" t="s">
        <v>323</v>
      </c>
      <c r="P1" t="s">
        <v>324</v>
      </c>
      <c r="Q1">
        <v>1</v>
      </c>
      <c r="W1">
        <v>0</v>
      </c>
      <c r="X1">
        <v>2046625334</v>
      </c>
      <c r="Y1">
        <v>1.0920000000000001</v>
      </c>
      <c r="AA1">
        <v>0</v>
      </c>
      <c r="AB1">
        <v>0</v>
      </c>
      <c r="AC1">
        <v>0</v>
      </c>
      <c r="AD1">
        <v>7.94</v>
      </c>
      <c r="AE1">
        <v>0</v>
      </c>
      <c r="AF1">
        <v>0</v>
      </c>
      <c r="AG1">
        <v>0</v>
      </c>
      <c r="AH1">
        <v>7.94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3.64</v>
      </c>
      <c r="AU1" t="s">
        <v>23</v>
      </c>
      <c r="AV1">
        <v>1</v>
      </c>
      <c r="AW1">
        <v>2</v>
      </c>
      <c r="AX1">
        <v>50635429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Y1*Source!I32</f>
        <v>4.3680000000000003</v>
      </c>
      <c r="CY1">
        <f>AD1</f>
        <v>7.94</v>
      </c>
      <c r="CZ1">
        <f>AH1</f>
        <v>7.94</v>
      </c>
      <c r="DA1">
        <f>AL1</f>
        <v>1</v>
      </c>
      <c r="DB1">
        <f>ROUND((ROUND(AT1*CZ1,2)*0.3),2)</f>
        <v>8.67</v>
      </c>
      <c r="DC1">
        <f>ROUND((ROUND(AT1*AG1,2)*0.3),2)</f>
        <v>0</v>
      </c>
    </row>
    <row r="2" spans="1:107" x14ac:dyDescent="0.2">
      <c r="A2">
        <f>ROW(Source!A32)</f>
        <v>32</v>
      </c>
      <c r="B2">
        <v>50633680</v>
      </c>
      <c r="C2">
        <v>50635420</v>
      </c>
      <c r="D2">
        <v>121548</v>
      </c>
      <c r="E2">
        <v>1</v>
      </c>
      <c r="F2">
        <v>1</v>
      </c>
      <c r="G2">
        <v>1</v>
      </c>
      <c r="H2">
        <v>1</v>
      </c>
      <c r="I2" t="s">
        <v>27</v>
      </c>
      <c r="J2" t="s">
        <v>3</v>
      </c>
      <c r="K2" t="s">
        <v>325</v>
      </c>
      <c r="L2">
        <v>608254</v>
      </c>
      <c r="N2">
        <v>1013</v>
      </c>
      <c r="O2" t="s">
        <v>326</v>
      </c>
      <c r="P2" t="s">
        <v>326</v>
      </c>
      <c r="Q2">
        <v>1</v>
      </c>
      <c r="W2">
        <v>0</v>
      </c>
      <c r="X2">
        <v>-185737400</v>
      </c>
      <c r="Y2">
        <v>0.38100000000000001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1.27</v>
      </c>
      <c r="AU2" t="s">
        <v>23</v>
      </c>
      <c r="AV2">
        <v>2</v>
      </c>
      <c r="AW2">
        <v>2</v>
      </c>
      <c r="AX2">
        <v>50635430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Y2*Source!I32</f>
        <v>1.524</v>
      </c>
      <c r="CY2">
        <f>AD2</f>
        <v>0</v>
      </c>
      <c r="CZ2">
        <f>AH2</f>
        <v>0</v>
      </c>
      <c r="DA2">
        <f>AL2</f>
        <v>1</v>
      </c>
      <c r="DB2">
        <f>ROUND((ROUND(AT2*CZ2,2)*0.3),2)</f>
        <v>0</v>
      </c>
      <c r="DC2">
        <f>ROUND((ROUND(AT2*AG2,2)*0.3),2)</f>
        <v>0</v>
      </c>
    </row>
    <row r="3" spans="1:107" x14ac:dyDescent="0.2">
      <c r="A3">
        <f>ROW(Source!A32)</f>
        <v>32</v>
      </c>
      <c r="B3">
        <v>50633680</v>
      </c>
      <c r="C3">
        <v>50635420</v>
      </c>
      <c r="D3">
        <v>45811342</v>
      </c>
      <c r="E3">
        <v>1</v>
      </c>
      <c r="F3">
        <v>1</v>
      </c>
      <c r="G3">
        <v>1</v>
      </c>
      <c r="H3">
        <v>2</v>
      </c>
      <c r="I3" t="s">
        <v>327</v>
      </c>
      <c r="J3" t="s">
        <v>328</v>
      </c>
      <c r="K3" t="s">
        <v>329</v>
      </c>
      <c r="L3">
        <v>45811227</v>
      </c>
      <c r="N3">
        <v>1013</v>
      </c>
      <c r="O3" t="s">
        <v>330</v>
      </c>
      <c r="P3" t="s">
        <v>330</v>
      </c>
      <c r="Q3">
        <v>1</v>
      </c>
      <c r="W3">
        <v>0</v>
      </c>
      <c r="X3">
        <v>-1570605523</v>
      </c>
      <c r="Y3">
        <v>6.0000000000000001E-3</v>
      </c>
      <c r="AA3">
        <v>0</v>
      </c>
      <c r="AB3">
        <v>134.41</v>
      </c>
      <c r="AC3">
        <v>13.26</v>
      </c>
      <c r="AD3">
        <v>0</v>
      </c>
      <c r="AE3">
        <v>0</v>
      </c>
      <c r="AF3">
        <v>134.41</v>
      </c>
      <c r="AG3">
        <v>13.26</v>
      </c>
      <c r="AH3">
        <v>0</v>
      </c>
      <c r="AI3">
        <v>1</v>
      </c>
      <c r="AJ3">
        <v>1</v>
      </c>
      <c r="AK3">
        <v>1</v>
      </c>
      <c r="AL3">
        <v>1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0.02</v>
      </c>
      <c r="AU3" t="s">
        <v>23</v>
      </c>
      <c r="AV3">
        <v>0</v>
      </c>
      <c r="AW3">
        <v>2</v>
      </c>
      <c r="AX3">
        <v>50635431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Y3*Source!I32</f>
        <v>2.4E-2</v>
      </c>
      <c r="CY3">
        <f>AB3</f>
        <v>134.41</v>
      </c>
      <c r="CZ3">
        <f>AF3</f>
        <v>134.41</v>
      </c>
      <c r="DA3">
        <f>AJ3</f>
        <v>1</v>
      </c>
      <c r="DB3">
        <f>ROUND((ROUND(AT3*CZ3,2)*0.3),2)</f>
        <v>0.81</v>
      </c>
      <c r="DC3">
        <f>ROUND((ROUND(AT3*AG3,2)*0.3),2)</f>
        <v>0.08</v>
      </c>
    </row>
    <row r="4" spans="1:107" x14ac:dyDescent="0.2">
      <c r="A4">
        <f>ROW(Source!A32)</f>
        <v>32</v>
      </c>
      <c r="B4">
        <v>50633680</v>
      </c>
      <c r="C4">
        <v>50635420</v>
      </c>
      <c r="D4">
        <v>45811492</v>
      </c>
      <c r="E4">
        <v>1</v>
      </c>
      <c r="F4">
        <v>1</v>
      </c>
      <c r="G4">
        <v>1</v>
      </c>
      <c r="H4">
        <v>2</v>
      </c>
      <c r="I4" t="s">
        <v>331</v>
      </c>
      <c r="J4" t="s">
        <v>332</v>
      </c>
      <c r="K4" t="s">
        <v>333</v>
      </c>
      <c r="L4">
        <v>45811227</v>
      </c>
      <c r="N4">
        <v>1013</v>
      </c>
      <c r="O4" t="s">
        <v>330</v>
      </c>
      <c r="P4" t="s">
        <v>330</v>
      </c>
      <c r="Q4">
        <v>1</v>
      </c>
      <c r="W4">
        <v>0</v>
      </c>
      <c r="X4">
        <v>831370962</v>
      </c>
      <c r="Y4">
        <v>0.375</v>
      </c>
      <c r="AA4">
        <v>0</v>
      </c>
      <c r="AB4">
        <v>142.46</v>
      </c>
      <c r="AC4">
        <v>13.26</v>
      </c>
      <c r="AD4">
        <v>0</v>
      </c>
      <c r="AE4">
        <v>0</v>
      </c>
      <c r="AF4">
        <v>142.46</v>
      </c>
      <c r="AG4">
        <v>13.26</v>
      </c>
      <c r="AH4">
        <v>0</v>
      </c>
      <c r="AI4">
        <v>1</v>
      </c>
      <c r="AJ4">
        <v>1</v>
      </c>
      <c r="AK4">
        <v>1</v>
      </c>
      <c r="AL4">
        <v>1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1.25</v>
      </c>
      <c r="AU4" t="s">
        <v>23</v>
      </c>
      <c r="AV4">
        <v>0</v>
      </c>
      <c r="AW4">
        <v>2</v>
      </c>
      <c r="AX4">
        <v>50635432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Y4*Source!I32</f>
        <v>1.5</v>
      </c>
      <c r="CY4">
        <f>AB4</f>
        <v>142.46</v>
      </c>
      <c r="CZ4">
        <f>AF4</f>
        <v>142.46</v>
      </c>
      <c r="DA4">
        <f>AJ4</f>
        <v>1</v>
      </c>
      <c r="DB4">
        <f>ROUND((ROUND(AT4*CZ4,2)*0.3),2)</f>
        <v>53.42</v>
      </c>
      <c r="DC4">
        <f>ROUND((ROUND(AT4*AG4,2)*0.3),2)</f>
        <v>4.97</v>
      </c>
    </row>
    <row r="5" spans="1:107" x14ac:dyDescent="0.2">
      <c r="A5">
        <f>ROW(Source!A32)</f>
        <v>32</v>
      </c>
      <c r="B5">
        <v>50633680</v>
      </c>
      <c r="C5">
        <v>50635420</v>
      </c>
      <c r="D5">
        <v>45813321</v>
      </c>
      <c r="E5">
        <v>1</v>
      </c>
      <c r="F5">
        <v>1</v>
      </c>
      <c r="G5">
        <v>1</v>
      </c>
      <c r="H5">
        <v>2</v>
      </c>
      <c r="I5" t="s">
        <v>334</v>
      </c>
      <c r="J5" t="s">
        <v>335</v>
      </c>
      <c r="K5" t="s">
        <v>336</v>
      </c>
      <c r="L5">
        <v>45811227</v>
      </c>
      <c r="N5">
        <v>1013</v>
      </c>
      <c r="O5" t="s">
        <v>330</v>
      </c>
      <c r="P5" t="s">
        <v>330</v>
      </c>
      <c r="Q5">
        <v>1</v>
      </c>
      <c r="W5">
        <v>0</v>
      </c>
      <c r="X5">
        <v>771999048</v>
      </c>
      <c r="Y5">
        <v>6.0000000000000001E-3</v>
      </c>
      <c r="AA5">
        <v>0</v>
      </c>
      <c r="AB5">
        <v>86.55</v>
      </c>
      <c r="AC5">
        <v>0</v>
      </c>
      <c r="AD5">
        <v>0</v>
      </c>
      <c r="AE5">
        <v>0</v>
      </c>
      <c r="AF5">
        <v>86.55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0.02</v>
      </c>
      <c r="AU5" t="s">
        <v>23</v>
      </c>
      <c r="AV5">
        <v>0</v>
      </c>
      <c r="AW5">
        <v>2</v>
      </c>
      <c r="AX5">
        <v>50635433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Y5*Source!I32</f>
        <v>2.4E-2</v>
      </c>
      <c r="CY5">
        <f>AB5</f>
        <v>86.55</v>
      </c>
      <c r="CZ5">
        <f>AF5</f>
        <v>86.55</v>
      </c>
      <c r="DA5">
        <f>AJ5</f>
        <v>1</v>
      </c>
      <c r="DB5">
        <f>ROUND((ROUND(AT5*CZ5,2)*0.3),2)</f>
        <v>0.52</v>
      </c>
      <c r="DC5">
        <f>ROUND((ROUND(AT5*AG5,2)*0.3),2)</f>
        <v>0</v>
      </c>
    </row>
    <row r="6" spans="1:107" x14ac:dyDescent="0.2">
      <c r="A6">
        <f>ROW(Source!A32)</f>
        <v>32</v>
      </c>
      <c r="B6">
        <v>50633680</v>
      </c>
      <c r="C6">
        <v>50635420</v>
      </c>
      <c r="D6">
        <v>45816643</v>
      </c>
      <c r="E6">
        <v>1</v>
      </c>
      <c r="F6">
        <v>1</v>
      </c>
      <c r="G6">
        <v>1</v>
      </c>
      <c r="H6">
        <v>3</v>
      </c>
      <c r="I6" t="s">
        <v>337</v>
      </c>
      <c r="J6" t="s">
        <v>338</v>
      </c>
      <c r="K6" t="s">
        <v>339</v>
      </c>
      <c r="L6">
        <v>1346</v>
      </c>
      <c r="N6">
        <v>1009</v>
      </c>
      <c r="O6" t="s">
        <v>340</v>
      </c>
      <c r="P6" t="s">
        <v>340</v>
      </c>
      <c r="Q6">
        <v>1</v>
      </c>
      <c r="W6">
        <v>0</v>
      </c>
      <c r="X6">
        <v>1994379672</v>
      </c>
      <c r="Y6">
        <v>0</v>
      </c>
      <c r="AA6">
        <v>9.19</v>
      </c>
      <c r="AB6">
        <v>0</v>
      </c>
      <c r="AC6">
        <v>0</v>
      </c>
      <c r="AD6">
        <v>0</v>
      </c>
      <c r="AE6">
        <v>9.19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0.1</v>
      </c>
      <c r="AU6" t="s">
        <v>22</v>
      </c>
      <c r="AV6">
        <v>0</v>
      </c>
      <c r="AW6">
        <v>2</v>
      </c>
      <c r="AX6">
        <v>50635434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Y6*Source!I32</f>
        <v>0</v>
      </c>
      <c r="CY6">
        <f>AA6</f>
        <v>9.19</v>
      </c>
      <c r="CZ6">
        <f>AE6</f>
        <v>9.19</v>
      </c>
      <c r="DA6">
        <f>AI6</f>
        <v>1</v>
      </c>
      <c r="DB6">
        <f>ROUND((ROUND(AT6*CZ6,2)*0),2)</f>
        <v>0</v>
      </c>
      <c r="DC6">
        <f>ROUND((ROUND(AT6*AG6,2)*0),2)</f>
        <v>0</v>
      </c>
    </row>
    <row r="7" spans="1:107" x14ac:dyDescent="0.2">
      <c r="A7">
        <f>ROW(Source!A32)</f>
        <v>32</v>
      </c>
      <c r="B7">
        <v>50633680</v>
      </c>
      <c r="C7">
        <v>50635420</v>
      </c>
      <c r="D7">
        <v>45816838</v>
      </c>
      <c r="E7">
        <v>1</v>
      </c>
      <c r="F7">
        <v>1</v>
      </c>
      <c r="G7">
        <v>1</v>
      </c>
      <c r="H7">
        <v>3</v>
      </c>
      <c r="I7" t="s">
        <v>341</v>
      </c>
      <c r="J7" t="s">
        <v>342</v>
      </c>
      <c r="K7" t="s">
        <v>343</v>
      </c>
      <c r="L7">
        <v>1346</v>
      </c>
      <c r="N7">
        <v>1009</v>
      </c>
      <c r="O7" t="s">
        <v>340</v>
      </c>
      <c r="P7" t="s">
        <v>340</v>
      </c>
      <c r="Q7">
        <v>1</v>
      </c>
      <c r="W7">
        <v>0</v>
      </c>
      <c r="X7">
        <v>546677157</v>
      </c>
      <c r="Y7">
        <v>0</v>
      </c>
      <c r="AA7">
        <v>25.89</v>
      </c>
      <c r="AB7">
        <v>0</v>
      </c>
      <c r="AC7">
        <v>0</v>
      </c>
      <c r="AD7">
        <v>0</v>
      </c>
      <c r="AE7">
        <v>25.89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0.7</v>
      </c>
      <c r="AU7" t="s">
        <v>22</v>
      </c>
      <c r="AV7">
        <v>0</v>
      </c>
      <c r="AW7">
        <v>2</v>
      </c>
      <c r="AX7">
        <v>50635435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Y7*Source!I32</f>
        <v>0</v>
      </c>
      <c r="CY7">
        <f>AA7</f>
        <v>25.89</v>
      </c>
      <c r="CZ7">
        <f>AE7</f>
        <v>25.89</v>
      </c>
      <c r="DA7">
        <f>AI7</f>
        <v>1</v>
      </c>
      <c r="DB7">
        <f>ROUND((ROUND(AT7*CZ7,2)*0),2)</f>
        <v>0</v>
      </c>
      <c r="DC7">
        <f>ROUND((ROUND(AT7*AG7,2)*0),2)</f>
        <v>0</v>
      </c>
    </row>
    <row r="8" spans="1:107" x14ac:dyDescent="0.2">
      <c r="A8">
        <f>ROW(Source!A32)</f>
        <v>32</v>
      </c>
      <c r="B8">
        <v>50633680</v>
      </c>
      <c r="C8">
        <v>50635420</v>
      </c>
      <c r="D8">
        <v>45967299</v>
      </c>
      <c r="E8">
        <v>1</v>
      </c>
      <c r="F8">
        <v>1</v>
      </c>
      <c r="G8">
        <v>1</v>
      </c>
      <c r="H8">
        <v>3</v>
      </c>
      <c r="I8" t="s">
        <v>344</v>
      </c>
      <c r="J8" t="s">
        <v>345</v>
      </c>
      <c r="K8" t="s">
        <v>346</v>
      </c>
      <c r="L8">
        <v>1344</v>
      </c>
      <c r="N8">
        <v>1008</v>
      </c>
      <c r="O8" t="s">
        <v>347</v>
      </c>
      <c r="P8" t="s">
        <v>347</v>
      </c>
      <c r="Q8">
        <v>1</v>
      </c>
      <c r="W8">
        <v>0</v>
      </c>
      <c r="X8">
        <v>-1363992221</v>
      </c>
      <c r="Y8">
        <v>0</v>
      </c>
      <c r="AA8">
        <v>1</v>
      </c>
      <c r="AB8">
        <v>0</v>
      </c>
      <c r="AC8">
        <v>0</v>
      </c>
      <c r="AD8">
        <v>0</v>
      </c>
      <c r="AE8">
        <v>1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0.57999999999999996</v>
      </c>
      <c r="AU8" t="s">
        <v>22</v>
      </c>
      <c r="AV8">
        <v>0</v>
      </c>
      <c r="AW8">
        <v>2</v>
      </c>
      <c r="AX8">
        <v>50635436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Y8*Source!I32</f>
        <v>0</v>
      </c>
      <c r="CY8">
        <f>AA8</f>
        <v>1</v>
      </c>
      <c r="CZ8">
        <f>AE8</f>
        <v>1</v>
      </c>
      <c r="DA8">
        <f>AI8</f>
        <v>1</v>
      </c>
      <c r="DB8">
        <f>ROUND((ROUND(AT8*CZ8,2)*0),2)</f>
        <v>0</v>
      </c>
      <c r="DC8">
        <f>ROUND((ROUND(AT8*AG8,2)*0),2)</f>
        <v>0</v>
      </c>
    </row>
    <row r="9" spans="1:107" x14ac:dyDescent="0.2">
      <c r="A9">
        <f>ROW(Source!A33)</f>
        <v>33</v>
      </c>
      <c r="B9">
        <v>50633680</v>
      </c>
      <c r="C9">
        <v>50635437</v>
      </c>
      <c r="D9">
        <v>45980148</v>
      </c>
      <c r="E9">
        <v>1</v>
      </c>
      <c r="F9">
        <v>1</v>
      </c>
      <c r="G9">
        <v>1</v>
      </c>
      <c r="H9">
        <v>1</v>
      </c>
      <c r="I9" t="s">
        <v>348</v>
      </c>
      <c r="J9" t="s">
        <v>3</v>
      </c>
      <c r="K9" t="s">
        <v>349</v>
      </c>
      <c r="L9">
        <v>1476</v>
      </c>
      <c r="N9">
        <v>1013</v>
      </c>
      <c r="O9" t="s">
        <v>323</v>
      </c>
      <c r="P9" t="s">
        <v>324</v>
      </c>
      <c r="Q9">
        <v>1</v>
      </c>
      <c r="W9">
        <v>0</v>
      </c>
      <c r="X9">
        <v>593315140</v>
      </c>
      <c r="Y9">
        <v>1.27</v>
      </c>
      <c r="AA9">
        <v>0</v>
      </c>
      <c r="AB9">
        <v>0</v>
      </c>
      <c r="AC9">
        <v>0</v>
      </c>
      <c r="AD9">
        <v>6.82</v>
      </c>
      <c r="AE9">
        <v>0</v>
      </c>
      <c r="AF9">
        <v>0</v>
      </c>
      <c r="AG9">
        <v>0</v>
      </c>
      <c r="AH9">
        <v>6.82</v>
      </c>
      <c r="AI9">
        <v>1</v>
      </c>
      <c r="AJ9">
        <v>1</v>
      </c>
      <c r="AK9">
        <v>1</v>
      </c>
      <c r="AL9">
        <v>1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1.27</v>
      </c>
      <c r="AU9" t="s">
        <v>3</v>
      </c>
      <c r="AV9">
        <v>1</v>
      </c>
      <c r="AW9">
        <v>2</v>
      </c>
      <c r="AX9">
        <v>50635442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Y9*Source!I33</f>
        <v>5.08</v>
      </c>
      <c r="CY9">
        <f>AD9</f>
        <v>6.82</v>
      </c>
      <c r="CZ9">
        <f>AH9</f>
        <v>6.82</v>
      </c>
      <c r="DA9">
        <f>AL9</f>
        <v>1</v>
      </c>
      <c r="DB9">
        <f t="shared" ref="DB9:DB16" si="0">ROUND(ROUND(AT9*CZ9,2),2)</f>
        <v>8.66</v>
      </c>
      <c r="DC9">
        <f t="shared" ref="DC9:DC16" si="1">ROUND(ROUND(AT9*AG9,2),2)</f>
        <v>0</v>
      </c>
    </row>
    <row r="10" spans="1:107" x14ac:dyDescent="0.2">
      <c r="A10">
        <f>ROW(Source!A33)</f>
        <v>33</v>
      </c>
      <c r="B10">
        <v>50633680</v>
      </c>
      <c r="C10">
        <v>50635437</v>
      </c>
      <c r="D10">
        <v>121548</v>
      </c>
      <c r="E10">
        <v>1</v>
      </c>
      <c r="F10">
        <v>1</v>
      </c>
      <c r="G10">
        <v>1</v>
      </c>
      <c r="H10">
        <v>1</v>
      </c>
      <c r="I10" t="s">
        <v>27</v>
      </c>
      <c r="J10" t="s">
        <v>3</v>
      </c>
      <c r="K10" t="s">
        <v>325</v>
      </c>
      <c r="L10">
        <v>608254</v>
      </c>
      <c r="N10">
        <v>1013</v>
      </c>
      <c r="O10" t="s">
        <v>326</v>
      </c>
      <c r="P10" t="s">
        <v>326</v>
      </c>
      <c r="Q10">
        <v>1</v>
      </c>
      <c r="W10">
        <v>0</v>
      </c>
      <c r="X10">
        <v>-185737400</v>
      </c>
      <c r="Y10">
        <v>0.35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0.35</v>
      </c>
      <c r="AU10" t="s">
        <v>3</v>
      </c>
      <c r="AV10">
        <v>2</v>
      </c>
      <c r="AW10">
        <v>2</v>
      </c>
      <c r="AX10">
        <v>50635443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Y10*Source!I33</f>
        <v>1.4</v>
      </c>
      <c r="CY10">
        <f>AD10</f>
        <v>0</v>
      </c>
      <c r="CZ10">
        <f>AH10</f>
        <v>0</v>
      </c>
      <c r="DA10">
        <f>AL10</f>
        <v>1</v>
      </c>
      <c r="DB10">
        <f t="shared" si="0"/>
        <v>0</v>
      </c>
      <c r="DC10">
        <f t="shared" si="1"/>
        <v>0</v>
      </c>
    </row>
    <row r="11" spans="1:107" x14ac:dyDescent="0.2">
      <c r="A11">
        <f>ROW(Source!A33)</f>
        <v>33</v>
      </c>
      <c r="B11">
        <v>50633680</v>
      </c>
      <c r="C11">
        <v>50635437</v>
      </c>
      <c r="D11">
        <v>45811486</v>
      </c>
      <c r="E11">
        <v>1</v>
      </c>
      <c r="F11">
        <v>1</v>
      </c>
      <c r="G11">
        <v>1</v>
      </c>
      <c r="H11">
        <v>2</v>
      </c>
      <c r="I11" t="s">
        <v>350</v>
      </c>
      <c r="J11" t="s">
        <v>351</v>
      </c>
      <c r="K11" t="s">
        <v>352</v>
      </c>
      <c r="L11">
        <v>45811227</v>
      </c>
      <c r="N11">
        <v>1013</v>
      </c>
      <c r="O11" t="s">
        <v>330</v>
      </c>
      <c r="P11" t="s">
        <v>330</v>
      </c>
      <c r="Q11">
        <v>1</v>
      </c>
      <c r="W11">
        <v>0</v>
      </c>
      <c r="X11">
        <v>1026580179</v>
      </c>
      <c r="Y11">
        <v>0.35</v>
      </c>
      <c r="AA11">
        <v>0</v>
      </c>
      <c r="AB11">
        <v>83.54</v>
      </c>
      <c r="AC11">
        <v>9.8800000000000008</v>
      </c>
      <c r="AD11">
        <v>0</v>
      </c>
      <c r="AE11">
        <v>0</v>
      </c>
      <c r="AF11">
        <v>83.54</v>
      </c>
      <c r="AG11">
        <v>9.8800000000000008</v>
      </c>
      <c r="AH11">
        <v>0</v>
      </c>
      <c r="AI11">
        <v>1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0.35</v>
      </c>
      <c r="AU11" t="s">
        <v>3</v>
      </c>
      <c r="AV11">
        <v>0</v>
      </c>
      <c r="AW11">
        <v>2</v>
      </c>
      <c r="AX11">
        <v>50635444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Y11*Source!I33</f>
        <v>1.4</v>
      </c>
      <c r="CY11">
        <f>AB11</f>
        <v>83.54</v>
      </c>
      <c r="CZ11">
        <f>AF11</f>
        <v>83.54</v>
      </c>
      <c r="DA11">
        <f>AJ11</f>
        <v>1</v>
      </c>
      <c r="DB11">
        <f t="shared" si="0"/>
        <v>29.24</v>
      </c>
      <c r="DC11">
        <f t="shared" si="1"/>
        <v>3.46</v>
      </c>
    </row>
    <row r="12" spans="1:107" x14ac:dyDescent="0.2">
      <c r="A12">
        <f>ROW(Source!A33)</f>
        <v>33</v>
      </c>
      <c r="B12">
        <v>50633680</v>
      </c>
      <c r="C12">
        <v>50635437</v>
      </c>
      <c r="D12">
        <v>45813321</v>
      </c>
      <c r="E12">
        <v>1</v>
      </c>
      <c r="F12">
        <v>1</v>
      </c>
      <c r="G12">
        <v>1</v>
      </c>
      <c r="H12">
        <v>2</v>
      </c>
      <c r="I12" t="s">
        <v>334</v>
      </c>
      <c r="J12" t="s">
        <v>335</v>
      </c>
      <c r="K12" t="s">
        <v>336</v>
      </c>
      <c r="L12">
        <v>45811227</v>
      </c>
      <c r="N12">
        <v>1013</v>
      </c>
      <c r="O12" t="s">
        <v>330</v>
      </c>
      <c r="P12" t="s">
        <v>330</v>
      </c>
      <c r="Q12">
        <v>1</v>
      </c>
      <c r="W12">
        <v>0</v>
      </c>
      <c r="X12">
        <v>771999048</v>
      </c>
      <c r="Y12">
        <v>0.06</v>
      </c>
      <c r="AA12">
        <v>0</v>
      </c>
      <c r="AB12">
        <v>86.55</v>
      </c>
      <c r="AC12">
        <v>0</v>
      </c>
      <c r="AD12">
        <v>0</v>
      </c>
      <c r="AE12">
        <v>0</v>
      </c>
      <c r="AF12">
        <v>86.55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0.06</v>
      </c>
      <c r="AU12" t="s">
        <v>3</v>
      </c>
      <c r="AV12">
        <v>0</v>
      </c>
      <c r="AW12">
        <v>2</v>
      </c>
      <c r="AX12">
        <v>50635445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Y12*Source!I33</f>
        <v>0.24</v>
      </c>
      <c r="CY12">
        <f>AB12</f>
        <v>86.55</v>
      </c>
      <c r="CZ12">
        <f>AF12</f>
        <v>86.55</v>
      </c>
      <c r="DA12">
        <f>AJ12</f>
        <v>1</v>
      </c>
      <c r="DB12">
        <f t="shared" si="0"/>
        <v>5.19</v>
      </c>
      <c r="DC12">
        <f t="shared" si="1"/>
        <v>0</v>
      </c>
    </row>
    <row r="13" spans="1:107" x14ac:dyDescent="0.2">
      <c r="A13">
        <f>ROW(Source!A34)</f>
        <v>34</v>
      </c>
      <c r="B13">
        <v>50633680</v>
      </c>
      <c r="C13">
        <v>52156495</v>
      </c>
      <c r="D13">
        <v>45976929</v>
      </c>
      <c r="E13">
        <v>1</v>
      </c>
      <c r="F13">
        <v>1</v>
      </c>
      <c r="G13">
        <v>1</v>
      </c>
      <c r="H13">
        <v>1</v>
      </c>
      <c r="I13" t="s">
        <v>353</v>
      </c>
      <c r="J13" t="s">
        <v>3</v>
      </c>
      <c r="K13" t="s">
        <v>354</v>
      </c>
      <c r="L13">
        <v>1476</v>
      </c>
      <c r="N13">
        <v>1013</v>
      </c>
      <c r="O13" t="s">
        <v>323</v>
      </c>
      <c r="P13" t="s">
        <v>324</v>
      </c>
      <c r="Q13">
        <v>1</v>
      </c>
      <c r="W13">
        <v>0</v>
      </c>
      <c r="X13">
        <v>1124930089</v>
      </c>
      <c r="Y13">
        <v>0.15</v>
      </c>
      <c r="AA13">
        <v>0</v>
      </c>
      <c r="AB13">
        <v>0</v>
      </c>
      <c r="AC13">
        <v>0</v>
      </c>
      <c r="AD13">
        <v>6.7</v>
      </c>
      <c r="AE13">
        <v>0</v>
      </c>
      <c r="AF13">
        <v>0</v>
      </c>
      <c r="AG13">
        <v>0</v>
      </c>
      <c r="AH13">
        <v>6.7</v>
      </c>
      <c r="AI13">
        <v>1</v>
      </c>
      <c r="AJ13">
        <v>1</v>
      </c>
      <c r="AK13">
        <v>1</v>
      </c>
      <c r="AL13">
        <v>1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0.15</v>
      </c>
      <c r="AU13" t="s">
        <v>3</v>
      </c>
      <c r="AV13">
        <v>1</v>
      </c>
      <c r="AW13">
        <v>2</v>
      </c>
      <c r="AX13">
        <v>52156496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Y13*Source!I34</f>
        <v>-0.6</v>
      </c>
      <c r="CY13">
        <f>AD13</f>
        <v>6.7</v>
      </c>
      <c r="CZ13">
        <f>AH13</f>
        <v>6.7</v>
      </c>
      <c r="DA13">
        <f>AL13</f>
        <v>1</v>
      </c>
      <c r="DB13">
        <f t="shared" si="0"/>
        <v>1.01</v>
      </c>
      <c r="DC13">
        <f t="shared" si="1"/>
        <v>0</v>
      </c>
    </row>
    <row r="14" spans="1:107" x14ac:dyDescent="0.2">
      <c r="A14">
        <f>ROW(Source!A34)</f>
        <v>34</v>
      </c>
      <c r="B14">
        <v>50633680</v>
      </c>
      <c r="C14">
        <v>52156495</v>
      </c>
      <c r="D14">
        <v>121548</v>
      </c>
      <c r="E14">
        <v>1</v>
      </c>
      <c r="F14">
        <v>1</v>
      </c>
      <c r="G14">
        <v>1</v>
      </c>
      <c r="H14">
        <v>1</v>
      </c>
      <c r="I14" t="s">
        <v>27</v>
      </c>
      <c r="J14" t="s">
        <v>3</v>
      </c>
      <c r="K14" t="s">
        <v>325</v>
      </c>
      <c r="L14">
        <v>608254</v>
      </c>
      <c r="N14">
        <v>1013</v>
      </c>
      <c r="O14" t="s">
        <v>326</v>
      </c>
      <c r="P14" t="s">
        <v>326</v>
      </c>
      <c r="Q14">
        <v>1</v>
      </c>
      <c r="W14">
        <v>0</v>
      </c>
      <c r="X14">
        <v>-185737400</v>
      </c>
      <c r="Y14">
        <v>7.0000000000000007E-2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7.0000000000000007E-2</v>
      </c>
      <c r="AU14" t="s">
        <v>3</v>
      </c>
      <c r="AV14">
        <v>2</v>
      </c>
      <c r="AW14">
        <v>2</v>
      </c>
      <c r="AX14">
        <v>52156497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Y14*Source!I34</f>
        <v>-0.28000000000000003</v>
      </c>
      <c r="CY14">
        <f>AD14</f>
        <v>0</v>
      </c>
      <c r="CZ14">
        <f>AH14</f>
        <v>0</v>
      </c>
      <c r="DA14">
        <f>AL14</f>
        <v>1</v>
      </c>
      <c r="DB14">
        <f t="shared" si="0"/>
        <v>0</v>
      </c>
      <c r="DC14">
        <f t="shared" si="1"/>
        <v>0</v>
      </c>
    </row>
    <row r="15" spans="1:107" x14ac:dyDescent="0.2">
      <c r="A15">
        <f>ROW(Source!A34)</f>
        <v>34</v>
      </c>
      <c r="B15">
        <v>50633680</v>
      </c>
      <c r="C15">
        <v>52156495</v>
      </c>
      <c r="D15">
        <v>45811486</v>
      </c>
      <c r="E15">
        <v>1</v>
      </c>
      <c r="F15">
        <v>1</v>
      </c>
      <c r="G15">
        <v>1</v>
      </c>
      <c r="H15">
        <v>2</v>
      </c>
      <c r="I15" t="s">
        <v>350</v>
      </c>
      <c r="J15" t="s">
        <v>351</v>
      </c>
      <c r="K15" t="s">
        <v>352</v>
      </c>
      <c r="L15">
        <v>45811227</v>
      </c>
      <c r="N15">
        <v>1013</v>
      </c>
      <c r="O15" t="s">
        <v>330</v>
      </c>
      <c r="P15" t="s">
        <v>330</v>
      </c>
      <c r="Q15">
        <v>1</v>
      </c>
      <c r="W15">
        <v>0</v>
      </c>
      <c r="X15">
        <v>1026580179</v>
      </c>
      <c r="Y15">
        <v>7.0000000000000007E-2</v>
      </c>
      <c r="AA15">
        <v>0</v>
      </c>
      <c r="AB15">
        <v>83.54</v>
      </c>
      <c r="AC15">
        <v>9.8800000000000008</v>
      </c>
      <c r="AD15">
        <v>0</v>
      </c>
      <c r="AE15">
        <v>0</v>
      </c>
      <c r="AF15">
        <v>83.54</v>
      </c>
      <c r="AG15">
        <v>9.8800000000000008</v>
      </c>
      <c r="AH15">
        <v>0</v>
      </c>
      <c r="AI15">
        <v>1</v>
      </c>
      <c r="AJ15">
        <v>1</v>
      </c>
      <c r="AK15">
        <v>1</v>
      </c>
      <c r="AL15">
        <v>1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3</v>
      </c>
      <c r="AT15">
        <v>7.0000000000000007E-2</v>
      </c>
      <c r="AU15" t="s">
        <v>3</v>
      </c>
      <c r="AV15">
        <v>0</v>
      </c>
      <c r="AW15">
        <v>2</v>
      </c>
      <c r="AX15">
        <v>52156498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Y15*Source!I34</f>
        <v>-0.28000000000000003</v>
      </c>
      <c r="CY15">
        <f>AB15</f>
        <v>83.54</v>
      </c>
      <c r="CZ15">
        <f>AF15</f>
        <v>83.54</v>
      </c>
      <c r="DA15">
        <f>AJ15</f>
        <v>1</v>
      </c>
      <c r="DB15">
        <f t="shared" si="0"/>
        <v>5.85</v>
      </c>
      <c r="DC15">
        <f t="shared" si="1"/>
        <v>0.69</v>
      </c>
    </row>
    <row r="16" spans="1:107" x14ac:dyDescent="0.2">
      <c r="A16">
        <f>ROW(Source!A34)</f>
        <v>34</v>
      </c>
      <c r="B16">
        <v>50633680</v>
      </c>
      <c r="C16">
        <v>52156495</v>
      </c>
      <c r="D16">
        <v>45813321</v>
      </c>
      <c r="E16">
        <v>1</v>
      </c>
      <c r="F16">
        <v>1</v>
      </c>
      <c r="G16">
        <v>1</v>
      </c>
      <c r="H16">
        <v>2</v>
      </c>
      <c r="I16" t="s">
        <v>334</v>
      </c>
      <c r="J16" t="s">
        <v>335</v>
      </c>
      <c r="K16" t="s">
        <v>336</v>
      </c>
      <c r="L16">
        <v>45811227</v>
      </c>
      <c r="N16">
        <v>1013</v>
      </c>
      <c r="O16" t="s">
        <v>330</v>
      </c>
      <c r="P16" t="s">
        <v>330</v>
      </c>
      <c r="Q16">
        <v>1</v>
      </c>
      <c r="W16">
        <v>0</v>
      </c>
      <c r="X16">
        <v>771999048</v>
      </c>
      <c r="Y16">
        <v>0.01</v>
      </c>
      <c r="AA16">
        <v>0</v>
      </c>
      <c r="AB16">
        <v>86.55</v>
      </c>
      <c r="AC16">
        <v>0</v>
      </c>
      <c r="AD16">
        <v>0</v>
      </c>
      <c r="AE16">
        <v>0</v>
      </c>
      <c r="AF16">
        <v>86.55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0.01</v>
      </c>
      <c r="AU16" t="s">
        <v>3</v>
      </c>
      <c r="AV16">
        <v>0</v>
      </c>
      <c r="AW16">
        <v>2</v>
      </c>
      <c r="AX16">
        <v>52156499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Y16*Source!I34</f>
        <v>-0.04</v>
      </c>
      <c r="CY16">
        <f>AB16</f>
        <v>86.55</v>
      </c>
      <c r="CZ16">
        <f>AF16</f>
        <v>86.55</v>
      </c>
      <c r="DA16">
        <f>AJ16</f>
        <v>1</v>
      </c>
      <c r="DB16">
        <f t="shared" si="0"/>
        <v>0.87</v>
      </c>
      <c r="DC16">
        <f t="shared" si="1"/>
        <v>0</v>
      </c>
    </row>
    <row r="17" spans="1:107" x14ac:dyDescent="0.2">
      <c r="A17">
        <f>ROW(Source!A35)</f>
        <v>35</v>
      </c>
      <c r="B17">
        <v>50633680</v>
      </c>
      <c r="C17">
        <v>50635446</v>
      </c>
      <c r="D17">
        <v>45988109</v>
      </c>
      <c r="E17">
        <v>1</v>
      </c>
      <c r="F17">
        <v>1</v>
      </c>
      <c r="G17">
        <v>1</v>
      </c>
      <c r="H17">
        <v>1</v>
      </c>
      <c r="I17" t="s">
        <v>355</v>
      </c>
      <c r="J17" t="s">
        <v>3</v>
      </c>
      <c r="K17" t="s">
        <v>356</v>
      </c>
      <c r="L17">
        <v>1476</v>
      </c>
      <c r="N17">
        <v>1013</v>
      </c>
      <c r="O17" t="s">
        <v>323</v>
      </c>
      <c r="P17" t="s">
        <v>324</v>
      </c>
      <c r="Q17">
        <v>1</v>
      </c>
      <c r="W17">
        <v>0</v>
      </c>
      <c r="X17">
        <v>637965020</v>
      </c>
      <c r="Y17">
        <v>0.438</v>
      </c>
      <c r="AA17">
        <v>0</v>
      </c>
      <c r="AB17">
        <v>0</v>
      </c>
      <c r="AC17">
        <v>0</v>
      </c>
      <c r="AD17">
        <v>8.5399999999999991</v>
      </c>
      <c r="AE17">
        <v>0</v>
      </c>
      <c r="AF17">
        <v>0</v>
      </c>
      <c r="AG17">
        <v>0</v>
      </c>
      <c r="AH17">
        <v>8.5399999999999991</v>
      </c>
      <c r="AI17">
        <v>1</v>
      </c>
      <c r="AJ17">
        <v>1</v>
      </c>
      <c r="AK17">
        <v>1</v>
      </c>
      <c r="AL17">
        <v>1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</v>
      </c>
      <c r="AT17">
        <v>1.46</v>
      </c>
      <c r="AU17" t="s">
        <v>44</v>
      </c>
      <c r="AV17">
        <v>1</v>
      </c>
      <c r="AW17">
        <v>2</v>
      </c>
      <c r="AX17">
        <v>52156500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Y17*Source!I35</f>
        <v>3.504</v>
      </c>
      <c r="CY17">
        <f>AD17</f>
        <v>8.5399999999999991</v>
      </c>
      <c r="CZ17">
        <f>AH17</f>
        <v>8.5399999999999991</v>
      </c>
      <c r="DA17">
        <f>AL17</f>
        <v>1</v>
      </c>
      <c r="DB17">
        <f>ROUND((ROUND(AT17*CZ17,2)*0.3),2)</f>
        <v>3.74</v>
      </c>
      <c r="DC17">
        <f>ROUND((ROUND(AT17*AG17,2)*0.3),2)</f>
        <v>0</v>
      </c>
    </row>
    <row r="18" spans="1:107" x14ac:dyDescent="0.2">
      <c r="A18">
        <f>ROW(Source!A35)</f>
        <v>35</v>
      </c>
      <c r="B18">
        <v>50633680</v>
      </c>
      <c r="C18">
        <v>50635446</v>
      </c>
      <c r="D18">
        <v>121548</v>
      </c>
      <c r="E18">
        <v>1</v>
      </c>
      <c r="F18">
        <v>1</v>
      </c>
      <c r="G18">
        <v>1</v>
      </c>
      <c r="H18">
        <v>1</v>
      </c>
      <c r="I18" t="s">
        <v>27</v>
      </c>
      <c r="J18" t="s">
        <v>3</v>
      </c>
      <c r="K18" t="s">
        <v>325</v>
      </c>
      <c r="L18">
        <v>608254</v>
      </c>
      <c r="N18">
        <v>1013</v>
      </c>
      <c r="O18" t="s">
        <v>326</v>
      </c>
      <c r="P18" t="s">
        <v>326</v>
      </c>
      <c r="Q18">
        <v>1</v>
      </c>
      <c r="W18">
        <v>0</v>
      </c>
      <c r="X18">
        <v>-185737400</v>
      </c>
      <c r="Y18">
        <v>9.2999999999999999E-2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0.31</v>
      </c>
      <c r="AU18" t="s">
        <v>44</v>
      </c>
      <c r="AV18">
        <v>2</v>
      </c>
      <c r="AW18">
        <v>2</v>
      </c>
      <c r="AX18">
        <v>52156501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Y18*Source!I35</f>
        <v>0.74399999999999999</v>
      </c>
      <c r="CY18">
        <f>AD18</f>
        <v>0</v>
      </c>
      <c r="CZ18">
        <f>AH18</f>
        <v>0</v>
      </c>
      <c r="DA18">
        <f>AL18</f>
        <v>1</v>
      </c>
      <c r="DB18">
        <f>ROUND((ROUND(AT18*CZ18,2)*0.3),2)</f>
        <v>0</v>
      </c>
      <c r="DC18">
        <f>ROUND((ROUND(AT18*AG18,2)*0.3),2)</f>
        <v>0</v>
      </c>
    </row>
    <row r="19" spans="1:107" x14ac:dyDescent="0.2">
      <c r="A19">
        <f>ROW(Source!A35)</f>
        <v>35</v>
      </c>
      <c r="B19">
        <v>50633680</v>
      </c>
      <c r="C19">
        <v>50635446</v>
      </c>
      <c r="D19">
        <v>45811342</v>
      </c>
      <c r="E19">
        <v>1</v>
      </c>
      <c r="F19">
        <v>1</v>
      </c>
      <c r="G19">
        <v>1</v>
      </c>
      <c r="H19">
        <v>2</v>
      </c>
      <c r="I19" t="s">
        <v>327</v>
      </c>
      <c r="J19" t="s">
        <v>328</v>
      </c>
      <c r="K19" t="s">
        <v>329</v>
      </c>
      <c r="L19">
        <v>45811227</v>
      </c>
      <c r="N19">
        <v>1013</v>
      </c>
      <c r="O19" t="s">
        <v>330</v>
      </c>
      <c r="P19" t="s">
        <v>330</v>
      </c>
      <c r="Q19">
        <v>1</v>
      </c>
      <c r="W19">
        <v>0</v>
      </c>
      <c r="X19">
        <v>-1570605523</v>
      </c>
      <c r="Y19">
        <v>6.0000000000000001E-3</v>
      </c>
      <c r="AA19">
        <v>0</v>
      </c>
      <c r="AB19">
        <v>134.41</v>
      </c>
      <c r="AC19">
        <v>13.26</v>
      </c>
      <c r="AD19">
        <v>0</v>
      </c>
      <c r="AE19">
        <v>0</v>
      </c>
      <c r="AF19">
        <v>134.41</v>
      </c>
      <c r="AG19">
        <v>13.26</v>
      </c>
      <c r="AH19">
        <v>0</v>
      </c>
      <c r="AI19">
        <v>1</v>
      </c>
      <c r="AJ19">
        <v>1</v>
      </c>
      <c r="AK19">
        <v>1</v>
      </c>
      <c r="AL19">
        <v>1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3</v>
      </c>
      <c r="AT19">
        <v>0.02</v>
      </c>
      <c r="AU19" t="s">
        <v>44</v>
      </c>
      <c r="AV19">
        <v>0</v>
      </c>
      <c r="AW19">
        <v>2</v>
      </c>
      <c r="AX19">
        <v>52156502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Y19*Source!I35</f>
        <v>4.8000000000000001E-2</v>
      </c>
      <c r="CY19">
        <f>AB19</f>
        <v>134.41</v>
      </c>
      <c r="CZ19">
        <f>AF19</f>
        <v>134.41</v>
      </c>
      <c r="DA19">
        <f>AJ19</f>
        <v>1</v>
      </c>
      <c r="DB19">
        <f>ROUND((ROUND(AT19*CZ19,2)*0.3),2)</f>
        <v>0.81</v>
      </c>
      <c r="DC19">
        <f>ROUND((ROUND(AT19*AG19,2)*0.3),2)</f>
        <v>0.08</v>
      </c>
    </row>
    <row r="20" spans="1:107" x14ac:dyDescent="0.2">
      <c r="A20">
        <f>ROW(Source!A35)</f>
        <v>35</v>
      </c>
      <c r="B20">
        <v>50633680</v>
      </c>
      <c r="C20">
        <v>50635446</v>
      </c>
      <c r="D20">
        <v>45811492</v>
      </c>
      <c r="E20">
        <v>1</v>
      </c>
      <c r="F20">
        <v>1</v>
      </c>
      <c r="G20">
        <v>1</v>
      </c>
      <c r="H20">
        <v>2</v>
      </c>
      <c r="I20" t="s">
        <v>331</v>
      </c>
      <c r="J20" t="s">
        <v>332</v>
      </c>
      <c r="K20" t="s">
        <v>333</v>
      </c>
      <c r="L20">
        <v>45811227</v>
      </c>
      <c r="N20">
        <v>1013</v>
      </c>
      <c r="O20" t="s">
        <v>330</v>
      </c>
      <c r="P20" t="s">
        <v>330</v>
      </c>
      <c r="Q20">
        <v>1</v>
      </c>
      <c r="W20">
        <v>0</v>
      </c>
      <c r="X20">
        <v>831370962</v>
      </c>
      <c r="Y20">
        <v>8.6999999999999994E-2</v>
      </c>
      <c r="AA20">
        <v>0</v>
      </c>
      <c r="AB20">
        <v>142.46</v>
      </c>
      <c r="AC20">
        <v>13.26</v>
      </c>
      <c r="AD20">
        <v>0</v>
      </c>
      <c r="AE20">
        <v>0</v>
      </c>
      <c r="AF20">
        <v>142.46</v>
      </c>
      <c r="AG20">
        <v>13.26</v>
      </c>
      <c r="AH20">
        <v>0</v>
      </c>
      <c r="AI20">
        <v>1</v>
      </c>
      <c r="AJ20">
        <v>1</v>
      </c>
      <c r="AK20">
        <v>1</v>
      </c>
      <c r="AL20">
        <v>1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0.28999999999999998</v>
      </c>
      <c r="AU20" t="s">
        <v>44</v>
      </c>
      <c r="AV20">
        <v>0</v>
      </c>
      <c r="AW20">
        <v>2</v>
      </c>
      <c r="AX20">
        <v>52156503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Y20*Source!I35</f>
        <v>0.69599999999999995</v>
      </c>
      <c r="CY20">
        <f>AB20</f>
        <v>142.46</v>
      </c>
      <c r="CZ20">
        <f>AF20</f>
        <v>142.46</v>
      </c>
      <c r="DA20">
        <f>AJ20</f>
        <v>1</v>
      </c>
      <c r="DB20">
        <f>ROUND((ROUND(AT20*CZ20,2)*0.3),2)</f>
        <v>12.39</v>
      </c>
      <c r="DC20">
        <f>ROUND((ROUND(AT20*AG20,2)*0.3),2)</f>
        <v>1.1599999999999999</v>
      </c>
    </row>
    <row r="21" spans="1:107" x14ac:dyDescent="0.2">
      <c r="A21">
        <f>ROW(Source!A35)</f>
        <v>35</v>
      </c>
      <c r="B21">
        <v>50633680</v>
      </c>
      <c r="C21">
        <v>50635446</v>
      </c>
      <c r="D21">
        <v>45813321</v>
      </c>
      <c r="E21">
        <v>1</v>
      </c>
      <c r="F21">
        <v>1</v>
      </c>
      <c r="G21">
        <v>1</v>
      </c>
      <c r="H21">
        <v>2</v>
      </c>
      <c r="I21" t="s">
        <v>334</v>
      </c>
      <c r="J21" t="s">
        <v>335</v>
      </c>
      <c r="K21" t="s">
        <v>336</v>
      </c>
      <c r="L21">
        <v>45811227</v>
      </c>
      <c r="N21">
        <v>1013</v>
      </c>
      <c r="O21" t="s">
        <v>330</v>
      </c>
      <c r="P21" t="s">
        <v>330</v>
      </c>
      <c r="Q21">
        <v>1</v>
      </c>
      <c r="W21">
        <v>0</v>
      </c>
      <c r="X21">
        <v>771999048</v>
      </c>
      <c r="Y21">
        <v>6.0000000000000001E-3</v>
      </c>
      <c r="AA21">
        <v>0</v>
      </c>
      <c r="AB21">
        <v>86.55</v>
      </c>
      <c r="AC21">
        <v>0</v>
      </c>
      <c r="AD21">
        <v>0</v>
      </c>
      <c r="AE21">
        <v>0</v>
      </c>
      <c r="AF21">
        <v>86.55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0.02</v>
      </c>
      <c r="AU21" t="s">
        <v>44</v>
      </c>
      <c r="AV21">
        <v>0</v>
      </c>
      <c r="AW21">
        <v>2</v>
      </c>
      <c r="AX21">
        <v>52156504</v>
      </c>
      <c r="AY21">
        <v>1</v>
      </c>
      <c r="AZ21">
        <v>0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Y21*Source!I35</f>
        <v>4.8000000000000001E-2</v>
      </c>
      <c r="CY21">
        <f>AB21</f>
        <v>86.55</v>
      </c>
      <c r="CZ21">
        <f>AF21</f>
        <v>86.55</v>
      </c>
      <c r="DA21">
        <f>AJ21</f>
        <v>1</v>
      </c>
      <c r="DB21">
        <f>ROUND((ROUND(AT21*CZ21,2)*0.3),2)</f>
        <v>0.52</v>
      </c>
      <c r="DC21">
        <f>ROUND((ROUND(AT21*AG21,2)*0.3),2)</f>
        <v>0</v>
      </c>
    </row>
    <row r="22" spans="1:107" x14ac:dyDescent="0.2">
      <c r="A22">
        <f>ROW(Source!A35)</f>
        <v>35</v>
      </c>
      <c r="B22">
        <v>50633680</v>
      </c>
      <c r="C22">
        <v>50635446</v>
      </c>
      <c r="D22">
        <v>45816610</v>
      </c>
      <c r="E22">
        <v>1</v>
      </c>
      <c r="F22">
        <v>1</v>
      </c>
      <c r="G22">
        <v>1</v>
      </c>
      <c r="H22">
        <v>3</v>
      </c>
      <c r="I22" t="s">
        <v>357</v>
      </c>
      <c r="J22" t="s">
        <v>358</v>
      </c>
      <c r="K22" t="s">
        <v>359</v>
      </c>
      <c r="L22">
        <v>1346</v>
      </c>
      <c r="N22">
        <v>1009</v>
      </c>
      <c r="O22" t="s">
        <v>340</v>
      </c>
      <c r="P22" t="s">
        <v>340</v>
      </c>
      <c r="Q22">
        <v>1</v>
      </c>
      <c r="W22">
        <v>0</v>
      </c>
      <c r="X22">
        <v>1795738706</v>
      </c>
      <c r="Y22">
        <v>0</v>
      </c>
      <c r="AA22">
        <v>23.59</v>
      </c>
      <c r="AB22">
        <v>0</v>
      </c>
      <c r="AC22">
        <v>0</v>
      </c>
      <c r="AD22">
        <v>0</v>
      </c>
      <c r="AE22">
        <v>23.59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1.2E-2</v>
      </c>
      <c r="AU22" t="s">
        <v>22</v>
      </c>
      <c r="AV22">
        <v>0</v>
      </c>
      <c r="AW22">
        <v>2</v>
      </c>
      <c r="AX22">
        <v>52156505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Y22*Source!I35</f>
        <v>0</v>
      </c>
      <c r="CY22">
        <f>AA22</f>
        <v>23.59</v>
      </c>
      <c r="CZ22">
        <f>AE22</f>
        <v>23.59</v>
      </c>
      <c r="DA22">
        <f>AI22</f>
        <v>1</v>
      </c>
      <c r="DB22">
        <f>ROUND((ROUND(AT22*CZ22,2)*0),2)</f>
        <v>0</v>
      </c>
      <c r="DC22">
        <f>ROUND((ROUND(AT22*AG22,2)*0),2)</f>
        <v>0</v>
      </c>
    </row>
    <row r="23" spans="1:107" x14ac:dyDescent="0.2">
      <c r="A23">
        <f>ROW(Source!A35)</f>
        <v>35</v>
      </c>
      <c r="B23">
        <v>50633680</v>
      </c>
      <c r="C23">
        <v>50635446</v>
      </c>
      <c r="D23">
        <v>45817317</v>
      </c>
      <c r="E23">
        <v>1</v>
      </c>
      <c r="F23">
        <v>1</v>
      </c>
      <c r="G23">
        <v>1</v>
      </c>
      <c r="H23">
        <v>3</v>
      </c>
      <c r="I23" t="s">
        <v>360</v>
      </c>
      <c r="J23" t="s">
        <v>361</v>
      </c>
      <c r="K23" t="s">
        <v>362</v>
      </c>
      <c r="L23">
        <v>1346</v>
      </c>
      <c r="N23">
        <v>1009</v>
      </c>
      <c r="O23" t="s">
        <v>340</v>
      </c>
      <c r="P23" t="s">
        <v>340</v>
      </c>
      <c r="Q23">
        <v>1</v>
      </c>
      <c r="W23">
        <v>0</v>
      </c>
      <c r="X23">
        <v>-1553966004</v>
      </c>
      <c r="Y23">
        <v>0</v>
      </c>
      <c r="AA23">
        <v>28.15</v>
      </c>
      <c r="AB23">
        <v>0</v>
      </c>
      <c r="AC23">
        <v>0</v>
      </c>
      <c r="AD23">
        <v>0</v>
      </c>
      <c r="AE23">
        <v>28.15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0.01</v>
      </c>
      <c r="AU23" t="s">
        <v>22</v>
      </c>
      <c r="AV23">
        <v>0</v>
      </c>
      <c r="AW23">
        <v>2</v>
      </c>
      <c r="AX23">
        <v>52156506</v>
      </c>
      <c r="AY23">
        <v>1</v>
      </c>
      <c r="AZ23">
        <v>0</v>
      </c>
      <c r="BA23">
        <v>23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Y23*Source!I35</f>
        <v>0</v>
      </c>
      <c r="CY23">
        <f>AA23</f>
        <v>28.15</v>
      </c>
      <c r="CZ23">
        <f>AE23</f>
        <v>28.15</v>
      </c>
      <c r="DA23">
        <f>AI23</f>
        <v>1</v>
      </c>
      <c r="DB23">
        <f>ROUND((ROUND(AT23*CZ23,2)*0),2)</f>
        <v>0</v>
      </c>
      <c r="DC23">
        <f>ROUND((ROUND(AT23*AG23,2)*0),2)</f>
        <v>0</v>
      </c>
    </row>
    <row r="24" spans="1:107" x14ac:dyDescent="0.2">
      <c r="A24">
        <f>ROW(Source!A35)</f>
        <v>35</v>
      </c>
      <c r="B24">
        <v>50633680</v>
      </c>
      <c r="C24">
        <v>50635446</v>
      </c>
      <c r="D24">
        <v>45870745</v>
      </c>
      <c r="E24">
        <v>1</v>
      </c>
      <c r="F24">
        <v>1</v>
      </c>
      <c r="G24">
        <v>1</v>
      </c>
      <c r="H24">
        <v>3</v>
      </c>
      <c r="I24" t="s">
        <v>238</v>
      </c>
      <c r="J24" t="s">
        <v>240</v>
      </c>
      <c r="K24" t="s">
        <v>239</v>
      </c>
      <c r="L24">
        <v>1348</v>
      </c>
      <c r="N24">
        <v>1009</v>
      </c>
      <c r="O24" t="s">
        <v>206</v>
      </c>
      <c r="P24" t="s">
        <v>206</v>
      </c>
      <c r="Q24">
        <v>1000</v>
      </c>
      <c r="W24">
        <v>0</v>
      </c>
      <c r="X24">
        <v>-19438791</v>
      </c>
      <c r="Y24">
        <v>0</v>
      </c>
      <c r="AA24">
        <v>89303.44</v>
      </c>
      <c r="AB24">
        <v>0</v>
      </c>
      <c r="AC24">
        <v>0</v>
      </c>
      <c r="AD24">
        <v>0</v>
      </c>
      <c r="AE24">
        <v>89303.44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5.0000000000000001E-4</v>
      </c>
      <c r="AU24" t="s">
        <v>22</v>
      </c>
      <c r="AV24">
        <v>0</v>
      </c>
      <c r="AW24">
        <v>2</v>
      </c>
      <c r="AX24">
        <v>52156507</v>
      </c>
      <c r="AY24">
        <v>1</v>
      </c>
      <c r="AZ24">
        <v>0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Y24*Source!I35</f>
        <v>0</v>
      </c>
      <c r="CY24">
        <f>AA24</f>
        <v>89303.44</v>
      </c>
      <c r="CZ24">
        <f>AE24</f>
        <v>89303.44</v>
      </c>
      <c r="DA24">
        <f>AI24</f>
        <v>1</v>
      </c>
      <c r="DB24">
        <f>ROUND((ROUND(AT24*CZ24,2)*0),2)</f>
        <v>0</v>
      </c>
      <c r="DC24">
        <f>ROUND((ROUND(AT24*AG24,2)*0),2)</f>
        <v>0</v>
      </c>
    </row>
    <row r="25" spans="1:107" x14ac:dyDescent="0.2">
      <c r="A25">
        <f>ROW(Source!A35)</f>
        <v>35</v>
      </c>
      <c r="B25">
        <v>50633680</v>
      </c>
      <c r="C25">
        <v>50635446</v>
      </c>
      <c r="D25">
        <v>45873941</v>
      </c>
      <c r="E25">
        <v>1</v>
      </c>
      <c r="F25">
        <v>1</v>
      </c>
      <c r="G25">
        <v>1</v>
      </c>
      <c r="H25">
        <v>3</v>
      </c>
      <c r="I25" t="s">
        <v>363</v>
      </c>
      <c r="J25" t="s">
        <v>364</v>
      </c>
      <c r="K25" t="s">
        <v>365</v>
      </c>
      <c r="L25">
        <v>1346</v>
      </c>
      <c r="N25">
        <v>1009</v>
      </c>
      <c r="O25" t="s">
        <v>340</v>
      </c>
      <c r="P25" t="s">
        <v>340</v>
      </c>
      <c r="Q25">
        <v>1</v>
      </c>
      <c r="W25">
        <v>0</v>
      </c>
      <c r="X25">
        <v>1205657813</v>
      </c>
      <c r="Y25">
        <v>0</v>
      </c>
      <c r="AA25">
        <v>33.06</v>
      </c>
      <c r="AB25">
        <v>0</v>
      </c>
      <c r="AC25">
        <v>0</v>
      </c>
      <c r="AD25">
        <v>0</v>
      </c>
      <c r="AE25">
        <v>33.06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0.01</v>
      </c>
      <c r="AU25" t="s">
        <v>22</v>
      </c>
      <c r="AV25">
        <v>0</v>
      </c>
      <c r="AW25">
        <v>2</v>
      </c>
      <c r="AX25">
        <v>52156508</v>
      </c>
      <c r="AY25">
        <v>1</v>
      </c>
      <c r="AZ25">
        <v>0</v>
      </c>
      <c r="BA25">
        <v>25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Y25*Source!I35</f>
        <v>0</v>
      </c>
      <c r="CY25">
        <f>AA25</f>
        <v>33.06</v>
      </c>
      <c r="CZ25">
        <f>AE25</f>
        <v>33.06</v>
      </c>
      <c r="DA25">
        <f>AI25</f>
        <v>1</v>
      </c>
      <c r="DB25">
        <f>ROUND((ROUND(AT25*CZ25,2)*0),2)</f>
        <v>0</v>
      </c>
      <c r="DC25">
        <f>ROUND((ROUND(AT25*AG25,2)*0),2)</f>
        <v>0</v>
      </c>
    </row>
    <row r="26" spans="1:107" x14ac:dyDescent="0.2">
      <c r="A26">
        <f>ROW(Source!A35)</f>
        <v>35</v>
      </c>
      <c r="B26">
        <v>50633680</v>
      </c>
      <c r="C26">
        <v>50635446</v>
      </c>
      <c r="D26">
        <v>45967299</v>
      </c>
      <c r="E26">
        <v>1</v>
      </c>
      <c r="F26">
        <v>1</v>
      </c>
      <c r="G26">
        <v>1</v>
      </c>
      <c r="H26">
        <v>3</v>
      </c>
      <c r="I26" t="s">
        <v>344</v>
      </c>
      <c r="J26" t="s">
        <v>345</v>
      </c>
      <c r="K26" t="s">
        <v>346</v>
      </c>
      <c r="L26">
        <v>1344</v>
      </c>
      <c r="N26">
        <v>1008</v>
      </c>
      <c r="O26" t="s">
        <v>347</v>
      </c>
      <c r="P26" t="s">
        <v>347</v>
      </c>
      <c r="Q26">
        <v>1</v>
      </c>
      <c r="W26">
        <v>0</v>
      </c>
      <c r="X26">
        <v>-1363992221</v>
      </c>
      <c r="Y26">
        <v>0</v>
      </c>
      <c r="AA26">
        <v>1</v>
      </c>
      <c r="AB26">
        <v>0</v>
      </c>
      <c r="AC26">
        <v>0</v>
      </c>
      <c r="AD26">
        <v>0</v>
      </c>
      <c r="AE26">
        <v>1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0.25</v>
      </c>
      <c r="AU26" t="s">
        <v>22</v>
      </c>
      <c r="AV26">
        <v>0</v>
      </c>
      <c r="AW26">
        <v>2</v>
      </c>
      <c r="AX26">
        <v>52156509</v>
      </c>
      <c r="AY26">
        <v>1</v>
      </c>
      <c r="AZ26">
        <v>0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Y26*Source!I35</f>
        <v>0</v>
      </c>
      <c r="CY26">
        <f>AA26</f>
        <v>1</v>
      </c>
      <c r="CZ26">
        <f>AE26</f>
        <v>1</v>
      </c>
      <c r="DA26">
        <f>AI26</f>
        <v>1</v>
      </c>
      <c r="DB26">
        <f>ROUND((ROUND(AT26*CZ26,2)*0),2)</f>
        <v>0</v>
      </c>
      <c r="DC26">
        <f>ROUND((ROUND(AT26*AG26,2)*0),2)</f>
        <v>0</v>
      </c>
    </row>
    <row r="27" spans="1:107" x14ac:dyDescent="0.2">
      <c r="A27">
        <f>ROW(Source!A36)</f>
        <v>36</v>
      </c>
      <c r="B27">
        <v>50633680</v>
      </c>
      <c r="C27">
        <v>50635460</v>
      </c>
      <c r="D27">
        <v>45975106</v>
      </c>
      <c r="E27">
        <v>1</v>
      </c>
      <c r="F27">
        <v>1</v>
      </c>
      <c r="G27">
        <v>1</v>
      </c>
      <c r="H27">
        <v>1</v>
      </c>
      <c r="I27" t="s">
        <v>366</v>
      </c>
      <c r="J27" t="s">
        <v>3</v>
      </c>
      <c r="K27" t="s">
        <v>367</v>
      </c>
      <c r="L27">
        <v>1476</v>
      </c>
      <c r="N27">
        <v>1013</v>
      </c>
      <c r="O27" t="s">
        <v>323</v>
      </c>
      <c r="P27" t="s">
        <v>324</v>
      </c>
      <c r="Q27">
        <v>1</v>
      </c>
      <c r="W27">
        <v>0</v>
      </c>
      <c r="X27">
        <v>811010407</v>
      </c>
      <c r="Y27">
        <v>0.81</v>
      </c>
      <c r="AA27">
        <v>0</v>
      </c>
      <c r="AB27">
        <v>0</v>
      </c>
      <c r="AC27">
        <v>0</v>
      </c>
      <c r="AD27">
        <v>7.38</v>
      </c>
      <c r="AE27">
        <v>0</v>
      </c>
      <c r="AF27">
        <v>0</v>
      </c>
      <c r="AG27">
        <v>0</v>
      </c>
      <c r="AH27">
        <v>7.38</v>
      </c>
      <c r="AI27">
        <v>1</v>
      </c>
      <c r="AJ27">
        <v>1</v>
      </c>
      <c r="AK27">
        <v>1</v>
      </c>
      <c r="AL27">
        <v>1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0.81</v>
      </c>
      <c r="AU27" t="s">
        <v>3</v>
      </c>
      <c r="AV27">
        <v>1</v>
      </c>
      <c r="AW27">
        <v>2</v>
      </c>
      <c r="AX27">
        <v>50635465</v>
      </c>
      <c r="AY27">
        <v>1</v>
      </c>
      <c r="AZ27">
        <v>0</v>
      </c>
      <c r="BA27">
        <v>27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Y27*Source!I36</f>
        <v>3.24</v>
      </c>
      <c r="CY27">
        <f>AD27</f>
        <v>7.38</v>
      </c>
      <c r="CZ27">
        <f>AH27</f>
        <v>7.38</v>
      </c>
      <c r="DA27">
        <f>AL27</f>
        <v>1</v>
      </c>
      <c r="DB27">
        <f>ROUND(ROUND(AT27*CZ27,2),2)</f>
        <v>5.98</v>
      </c>
      <c r="DC27">
        <f>ROUND(ROUND(AT27*AG27,2),2)</f>
        <v>0</v>
      </c>
    </row>
    <row r="28" spans="1:107" x14ac:dyDescent="0.2">
      <c r="A28">
        <f>ROW(Source!A36)</f>
        <v>36</v>
      </c>
      <c r="B28">
        <v>50633680</v>
      </c>
      <c r="C28">
        <v>50635460</v>
      </c>
      <c r="D28">
        <v>121548</v>
      </c>
      <c r="E28">
        <v>1</v>
      </c>
      <c r="F28">
        <v>1</v>
      </c>
      <c r="G28">
        <v>1</v>
      </c>
      <c r="H28">
        <v>1</v>
      </c>
      <c r="I28" t="s">
        <v>27</v>
      </c>
      <c r="J28" t="s">
        <v>3</v>
      </c>
      <c r="K28" t="s">
        <v>325</v>
      </c>
      <c r="L28">
        <v>608254</v>
      </c>
      <c r="N28">
        <v>1013</v>
      </c>
      <c r="O28" t="s">
        <v>326</v>
      </c>
      <c r="P28" t="s">
        <v>326</v>
      </c>
      <c r="Q28">
        <v>1</v>
      </c>
      <c r="W28">
        <v>0</v>
      </c>
      <c r="X28">
        <v>-185737400</v>
      </c>
      <c r="Y28">
        <v>0.44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0.44</v>
      </c>
      <c r="AU28" t="s">
        <v>3</v>
      </c>
      <c r="AV28">
        <v>2</v>
      </c>
      <c r="AW28">
        <v>2</v>
      </c>
      <c r="AX28">
        <v>50635466</v>
      </c>
      <c r="AY28">
        <v>1</v>
      </c>
      <c r="AZ28">
        <v>0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Y28*Source!I36</f>
        <v>1.76</v>
      </c>
      <c r="CY28">
        <f>AD28</f>
        <v>0</v>
      </c>
      <c r="CZ28">
        <f>AH28</f>
        <v>0</v>
      </c>
      <c r="DA28">
        <f>AL28</f>
        <v>1</v>
      </c>
      <c r="DB28">
        <f>ROUND(ROUND(AT28*CZ28,2),2)</f>
        <v>0</v>
      </c>
      <c r="DC28">
        <f>ROUND(ROUND(AT28*AG28,2),2)</f>
        <v>0</v>
      </c>
    </row>
    <row r="29" spans="1:107" x14ac:dyDescent="0.2">
      <c r="A29">
        <f>ROW(Source!A36)</f>
        <v>36</v>
      </c>
      <c r="B29">
        <v>50633680</v>
      </c>
      <c r="C29">
        <v>50635460</v>
      </c>
      <c r="D29">
        <v>45812380</v>
      </c>
      <c r="E29">
        <v>1</v>
      </c>
      <c r="F29">
        <v>1</v>
      </c>
      <c r="G29">
        <v>1</v>
      </c>
      <c r="H29">
        <v>2</v>
      </c>
      <c r="I29" t="s">
        <v>368</v>
      </c>
      <c r="J29" t="s">
        <v>369</v>
      </c>
      <c r="K29" t="s">
        <v>370</v>
      </c>
      <c r="L29">
        <v>45811227</v>
      </c>
      <c r="N29">
        <v>1013</v>
      </c>
      <c r="O29" t="s">
        <v>330</v>
      </c>
      <c r="P29" t="s">
        <v>330</v>
      </c>
      <c r="Q29">
        <v>1</v>
      </c>
      <c r="W29">
        <v>0</v>
      </c>
      <c r="X29">
        <v>-1014531295</v>
      </c>
      <c r="Y29">
        <v>0.44</v>
      </c>
      <c r="AA29">
        <v>0</v>
      </c>
      <c r="AB29">
        <v>138.32</v>
      </c>
      <c r="AC29">
        <v>11.38</v>
      </c>
      <c r="AD29">
        <v>0</v>
      </c>
      <c r="AE29">
        <v>0</v>
      </c>
      <c r="AF29">
        <v>138.32</v>
      </c>
      <c r="AG29">
        <v>11.38</v>
      </c>
      <c r="AH29">
        <v>0</v>
      </c>
      <c r="AI29">
        <v>1</v>
      </c>
      <c r="AJ29">
        <v>1</v>
      </c>
      <c r="AK29">
        <v>1</v>
      </c>
      <c r="AL29">
        <v>1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3</v>
      </c>
      <c r="AT29">
        <v>0.44</v>
      </c>
      <c r="AU29" t="s">
        <v>3</v>
      </c>
      <c r="AV29">
        <v>0</v>
      </c>
      <c r="AW29">
        <v>2</v>
      </c>
      <c r="AX29">
        <v>50635467</v>
      </c>
      <c r="AY29">
        <v>1</v>
      </c>
      <c r="AZ29">
        <v>0</v>
      </c>
      <c r="BA29">
        <v>29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Y29*Source!I36</f>
        <v>1.76</v>
      </c>
      <c r="CY29">
        <f>AB29</f>
        <v>138.32</v>
      </c>
      <c r="CZ29">
        <f>AF29</f>
        <v>138.32</v>
      </c>
      <c r="DA29">
        <f>AJ29</f>
        <v>1</v>
      </c>
      <c r="DB29">
        <f>ROUND(ROUND(AT29*CZ29,2),2)</f>
        <v>60.86</v>
      </c>
      <c r="DC29">
        <f>ROUND(ROUND(AT29*AG29,2),2)</f>
        <v>5.01</v>
      </c>
    </row>
    <row r="30" spans="1:107" x14ac:dyDescent="0.2">
      <c r="A30">
        <f>ROW(Source!A36)</f>
        <v>36</v>
      </c>
      <c r="B30">
        <v>50633680</v>
      </c>
      <c r="C30">
        <v>50635460</v>
      </c>
      <c r="D30">
        <v>45813321</v>
      </c>
      <c r="E30">
        <v>1</v>
      </c>
      <c r="F30">
        <v>1</v>
      </c>
      <c r="G30">
        <v>1</v>
      </c>
      <c r="H30">
        <v>2</v>
      </c>
      <c r="I30" t="s">
        <v>334</v>
      </c>
      <c r="J30" t="s">
        <v>335</v>
      </c>
      <c r="K30" t="s">
        <v>336</v>
      </c>
      <c r="L30">
        <v>45811227</v>
      </c>
      <c r="N30">
        <v>1013</v>
      </c>
      <c r="O30" t="s">
        <v>330</v>
      </c>
      <c r="P30" t="s">
        <v>330</v>
      </c>
      <c r="Q30">
        <v>1</v>
      </c>
      <c r="W30">
        <v>0</v>
      </c>
      <c r="X30">
        <v>771999048</v>
      </c>
      <c r="Y30">
        <v>0.04</v>
      </c>
      <c r="AA30">
        <v>0</v>
      </c>
      <c r="AB30">
        <v>86.55</v>
      </c>
      <c r="AC30">
        <v>0</v>
      </c>
      <c r="AD30">
        <v>0</v>
      </c>
      <c r="AE30">
        <v>0</v>
      </c>
      <c r="AF30">
        <v>86.55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3</v>
      </c>
      <c r="AT30">
        <v>0.04</v>
      </c>
      <c r="AU30" t="s">
        <v>3</v>
      </c>
      <c r="AV30">
        <v>0</v>
      </c>
      <c r="AW30">
        <v>2</v>
      </c>
      <c r="AX30">
        <v>50635468</v>
      </c>
      <c r="AY30">
        <v>1</v>
      </c>
      <c r="AZ30">
        <v>0</v>
      </c>
      <c r="BA30">
        <v>30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Y30*Source!I36</f>
        <v>0.16</v>
      </c>
      <c r="CY30">
        <f>AB30</f>
        <v>86.55</v>
      </c>
      <c r="CZ30">
        <f>AF30</f>
        <v>86.55</v>
      </c>
      <c r="DA30">
        <f>AJ30</f>
        <v>1</v>
      </c>
      <c r="DB30">
        <f>ROUND(ROUND(AT30*CZ30,2),2)</f>
        <v>3.46</v>
      </c>
      <c r="DC30">
        <f>ROUND(ROUND(AT30*AG30,2),2)</f>
        <v>0</v>
      </c>
    </row>
    <row r="31" spans="1:107" x14ac:dyDescent="0.2">
      <c r="A31">
        <f>ROW(Source!A74)</f>
        <v>74</v>
      </c>
      <c r="B31">
        <v>50633680</v>
      </c>
      <c r="C31">
        <v>50635471</v>
      </c>
      <c r="D31">
        <v>45976891</v>
      </c>
      <c r="E31">
        <v>1</v>
      </c>
      <c r="F31">
        <v>1</v>
      </c>
      <c r="G31">
        <v>1</v>
      </c>
      <c r="H31">
        <v>1</v>
      </c>
      <c r="I31" t="s">
        <v>371</v>
      </c>
      <c r="J31" t="s">
        <v>3</v>
      </c>
      <c r="K31" t="s">
        <v>372</v>
      </c>
      <c r="L31">
        <v>1476</v>
      </c>
      <c r="N31">
        <v>1013</v>
      </c>
      <c r="O31" t="s">
        <v>323</v>
      </c>
      <c r="P31" t="s">
        <v>324</v>
      </c>
      <c r="Q31">
        <v>1</v>
      </c>
      <c r="W31">
        <v>0</v>
      </c>
      <c r="X31">
        <v>-295123421</v>
      </c>
      <c r="Y31">
        <v>0.50600000000000001</v>
      </c>
      <c r="AA31">
        <v>0</v>
      </c>
      <c r="AB31">
        <v>0</v>
      </c>
      <c r="AC31">
        <v>0</v>
      </c>
      <c r="AD31">
        <v>6.65</v>
      </c>
      <c r="AE31">
        <v>0</v>
      </c>
      <c r="AF31">
        <v>0</v>
      </c>
      <c r="AG31">
        <v>0</v>
      </c>
      <c r="AH31">
        <v>6.65</v>
      </c>
      <c r="AI31">
        <v>1</v>
      </c>
      <c r="AJ31">
        <v>1</v>
      </c>
      <c r="AK31">
        <v>1</v>
      </c>
      <c r="AL31">
        <v>1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3</v>
      </c>
      <c r="AT31">
        <v>0.44</v>
      </c>
      <c r="AU31" t="s">
        <v>12</v>
      </c>
      <c r="AV31">
        <v>1</v>
      </c>
      <c r="AW31">
        <v>2</v>
      </c>
      <c r="AX31">
        <v>50635477</v>
      </c>
      <c r="AY31">
        <v>1</v>
      </c>
      <c r="AZ31">
        <v>0</v>
      </c>
      <c r="BA31">
        <v>31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Y31*Source!I74</f>
        <v>3.5419999999999998</v>
      </c>
      <c r="CY31">
        <f>AD31</f>
        <v>6.65</v>
      </c>
      <c r="CZ31">
        <f>AH31</f>
        <v>6.65</v>
      </c>
      <c r="DA31">
        <f>AL31</f>
        <v>1</v>
      </c>
      <c r="DB31">
        <f>ROUND((ROUND(AT31*CZ31,2)*1.15),2)</f>
        <v>3.37</v>
      </c>
      <c r="DC31">
        <f>ROUND((ROUND(AT31*AG31,2)*1.15),2)</f>
        <v>0</v>
      </c>
    </row>
    <row r="32" spans="1:107" x14ac:dyDescent="0.2">
      <c r="A32">
        <f>ROW(Source!A74)</f>
        <v>74</v>
      </c>
      <c r="B32">
        <v>50633680</v>
      </c>
      <c r="C32">
        <v>50635471</v>
      </c>
      <c r="D32">
        <v>121548</v>
      </c>
      <c r="E32">
        <v>1</v>
      </c>
      <c r="F32">
        <v>1</v>
      </c>
      <c r="G32">
        <v>1</v>
      </c>
      <c r="H32">
        <v>1</v>
      </c>
      <c r="I32" t="s">
        <v>27</v>
      </c>
      <c r="J32" t="s">
        <v>3</v>
      </c>
      <c r="K32" t="s">
        <v>325</v>
      </c>
      <c r="L32">
        <v>608254</v>
      </c>
      <c r="N32">
        <v>1013</v>
      </c>
      <c r="O32" t="s">
        <v>326</v>
      </c>
      <c r="P32" t="s">
        <v>326</v>
      </c>
      <c r="Q32">
        <v>1</v>
      </c>
      <c r="W32">
        <v>0</v>
      </c>
      <c r="X32">
        <v>-185737400</v>
      </c>
      <c r="Y32">
        <v>0.6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3</v>
      </c>
      <c r="AT32">
        <v>0.48</v>
      </c>
      <c r="AU32" t="s">
        <v>11</v>
      </c>
      <c r="AV32">
        <v>2</v>
      </c>
      <c r="AW32">
        <v>2</v>
      </c>
      <c r="AX32">
        <v>50635478</v>
      </c>
      <c r="AY32">
        <v>1</v>
      </c>
      <c r="AZ32">
        <v>0</v>
      </c>
      <c r="BA32">
        <v>32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Y32*Source!I74</f>
        <v>4.2</v>
      </c>
      <c r="CY32">
        <f>AD32</f>
        <v>0</v>
      </c>
      <c r="CZ32">
        <f>AH32</f>
        <v>0</v>
      </c>
      <c r="DA32">
        <f>AL32</f>
        <v>1</v>
      </c>
      <c r="DB32">
        <f>ROUND((ROUND(AT32*CZ32,2)*1.25),2)</f>
        <v>0</v>
      </c>
      <c r="DC32">
        <f>ROUND((ROUND(AT32*AG32,2)*1.25),2)</f>
        <v>0</v>
      </c>
    </row>
    <row r="33" spans="1:107" x14ac:dyDescent="0.2">
      <c r="A33">
        <f>ROW(Source!A74)</f>
        <v>74</v>
      </c>
      <c r="B33">
        <v>50633680</v>
      </c>
      <c r="C33">
        <v>50635471</v>
      </c>
      <c r="D33">
        <v>45811233</v>
      </c>
      <c r="E33">
        <v>1</v>
      </c>
      <c r="F33">
        <v>1</v>
      </c>
      <c r="G33">
        <v>1</v>
      </c>
      <c r="H33">
        <v>2</v>
      </c>
      <c r="I33" t="s">
        <v>373</v>
      </c>
      <c r="J33" t="s">
        <v>374</v>
      </c>
      <c r="K33" t="s">
        <v>375</v>
      </c>
      <c r="L33">
        <v>45811227</v>
      </c>
      <c r="N33">
        <v>1013</v>
      </c>
      <c r="O33" t="s">
        <v>330</v>
      </c>
      <c r="P33" t="s">
        <v>330</v>
      </c>
      <c r="Q33">
        <v>1</v>
      </c>
      <c r="W33">
        <v>0</v>
      </c>
      <c r="X33">
        <v>-1385423639</v>
      </c>
      <c r="Y33">
        <v>0.3</v>
      </c>
      <c r="AA33">
        <v>0</v>
      </c>
      <c r="AB33">
        <v>4.01</v>
      </c>
      <c r="AC33">
        <v>0</v>
      </c>
      <c r="AD33">
        <v>0</v>
      </c>
      <c r="AE33">
        <v>0</v>
      </c>
      <c r="AF33">
        <v>4.01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3</v>
      </c>
      <c r="AT33">
        <v>0.24</v>
      </c>
      <c r="AU33" t="s">
        <v>11</v>
      </c>
      <c r="AV33">
        <v>0</v>
      </c>
      <c r="AW33">
        <v>2</v>
      </c>
      <c r="AX33">
        <v>50635479</v>
      </c>
      <c r="AY33">
        <v>1</v>
      </c>
      <c r="AZ33">
        <v>0</v>
      </c>
      <c r="BA33">
        <v>33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Y33*Source!I74</f>
        <v>2.1</v>
      </c>
      <c r="CY33">
        <f>AB33</f>
        <v>4.01</v>
      </c>
      <c r="CZ33">
        <f>AF33</f>
        <v>4.01</v>
      </c>
      <c r="DA33">
        <f>AJ33</f>
        <v>1</v>
      </c>
      <c r="DB33">
        <f>ROUND((ROUND(AT33*CZ33,2)*1.25),2)</f>
        <v>1.2</v>
      </c>
      <c r="DC33">
        <f>ROUND((ROUND(AT33*AG33,2)*1.25),2)</f>
        <v>0</v>
      </c>
    </row>
    <row r="34" spans="1:107" x14ac:dyDescent="0.2">
      <c r="A34">
        <f>ROW(Source!A74)</f>
        <v>74</v>
      </c>
      <c r="B34">
        <v>50633680</v>
      </c>
      <c r="C34">
        <v>50635471</v>
      </c>
      <c r="D34">
        <v>45811258</v>
      </c>
      <c r="E34">
        <v>1</v>
      </c>
      <c r="F34">
        <v>1</v>
      </c>
      <c r="G34">
        <v>1</v>
      </c>
      <c r="H34">
        <v>2</v>
      </c>
      <c r="I34" t="s">
        <v>376</v>
      </c>
      <c r="J34" t="s">
        <v>377</v>
      </c>
      <c r="K34" t="s">
        <v>378</v>
      </c>
      <c r="L34">
        <v>45811227</v>
      </c>
      <c r="N34">
        <v>1013</v>
      </c>
      <c r="O34" t="s">
        <v>330</v>
      </c>
      <c r="P34" t="s">
        <v>330</v>
      </c>
      <c r="Q34">
        <v>1</v>
      </c>
      <c r="W34">
        <v>0</v>
      </c>
      <c r="X34">
        <v>263487835</v>
      </c>
      <c r="Y34">
        <v>0.3</v>
      </c>
      <c r="AA34">
        <v>0</v>
      </c>
      <c r="AB34">
        <v>74.37</v>
      </c>
      <c r="AC34">
        <v>13.26</v>
      </c>
      <c r="AD34">
        <v>0</v>
      </c>
      <c r="AE34">
        <v>0</v>
      </c>
      <c r="AF34">
        <v>74.37</v>
      </c>
      <c r="AG34">
        <v>13.26</v>
      </c>
      <c r="AH34">
        <v>0</v>
      </c>
      <c r="AI34">
        <v>1</v>
      </c>
      <c r="AJ34">
        <v>1</v>
      </c>
      <c r="AK34">
        <v>1</v>
      </c>
      <c r="AL34">
        <v>1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3</v>
      </c>
      <c r="AT34">
        <v>0.24</v>
      </c>
      <c r="AU34" t="s">
        <v>11</v>
      </c>
      <c r="AV34">
        <v>0</v>
      </c>
      <c r="AW34">
        <v>2</v>
      </c>
      <c r="AX34">
        <v>50635480</v>
      </c>
      <c r="AY34">
        <v>1</v>
      </c>
      <c r="AZ34">
        <v>0</v>
      </c>
      <c r="BA34">
        <v>34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Y34*Source!I74</f>
        <v>2.1</v>
      </c>
      <c r="CY34">
        <f>AB34</f>
        <v>74.37</v>
      </c>
      <c r="CZ34">
        <f>AF34</f>
        <v>74.37</v>
      </c>
      <c r="DA34">
        <f>AJ34</f>
        <v>1</v>
      </c>
      <c r="DB34">
        <f>ROUND((ROUND(AT34*CZ34,2)*1.25),2)</f>
        <v>22.31</v>
      </c>
      <c r="DC34">
        <f>ROUND((ROUND(AT34*AG34,2)*1.25),2)</f>
        <v>3.98</v>
      </c>
    </row>
    <row r="35" spans="1:107" x14ac:dyDescent="0.2">
      <c r="A35">
        <f>ROW(Source!A74)</f>
        <v>74</v>
      </c>
      <c r="B35">
        <v>50633680</v>
      </c>
      <c r="C35">
        <v>50635471</v>
      </c>
      <c r="D35">
        <v>45811353</v>
      </c>
      <c r="E35">
        <v>1</v>
      </c>
      <c r="F35">
        <v>1</v>
      </c>
      <c r="G35">
        <v>1</v>
      </c>
      <c r="H35">
        <v>2</v>
      </c>
      <c r="I35" t="s">
        <v>379</v>
      </c>
      <c r="J35" t="s">
        <v>380</v>
      </c>
      <c r="K35" t="s">
        <v>381</v>
      </c>
      <c r="L35">
        <v>45811227</v>
      </c>
      <c r="N35">
        <v>1013</v>
      </c>
      <c r="O35" t="s">
        <v>330</v>
      </c>
      <c r="P35" t="s">
        <v>330</v>
      </c>
      <c r="Q35">
        <v>1</v>
      </c>
      <c r="W35">
        <v>0</v>
      </c>
      <c r="X35">
        <v>642700064</v>
      </c>
      <c r="Y35">
        <v>0.3</v>
      </c>
      <c r="AA35">
        <v>0</v>
      </c>
      <c r="AB35">
        <v>111.75</v>
      </c>
      <c r="AC35">
        <v>13.26</v>
      </c>
      <c r="AD35">
        <v>0</v>
      </c>
      <c r="AE35">
        <v>0</v>
      </c>
      <c r="AF35">
        <v>111.75</v>
      </c>
      <c r="AG35">
        <v>13.26</v>
      </c>
      <c r="AH35">
        <v>0</v>
      </c>
      <c r="AI35">
        <v>1</v>
      </c>
      <c r="AJ35">
        <v>1</v>
      </c>
      <c r="AK35">
        <v>1</v>
      </c>
      <c r="AL35">
        <v>1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</v>
      </c>
      <c r="AT35">
        <v>0.24</v>
      </c>
      <c r="AU35" t="s">
        <v>11</v>
      </c>
      <c r="AV35">
        <v>0</v>
      </c>
      <c r="AW35">
        <v>2</v>
      </c>
      <c r="AX35">
        <v>50635481</v>
      </c>
      <c r="AY35">
        <v>1</v>
      </c>
      <c r="AZ35">
        <v>0</v>
      </c>
      <c r="BA35">
        <v>35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Y35*Source!I74</f>
        <v>2.1</v>
      </c>
      <c r="CY35">
        <f>AB35</f>
        <v>111.75</v>
      </c>
      <c r="CZ35">
        <f>AF35</f>
        <v>111.75</v>
      </c>
      <c r="DA35">
        <f>AJ35</f>
        <v>1</v>
      </c>
      <c r="DB35">
        <f>ROUND((ROUND(AT35*CZ35,2)*1.25),2)</f>
        <v>33.53</v>
      </c>
      <c r="DC35">
        <f>ROUND((ROUND(AT35*AG35,2)*1.25),2)</f>
        <v>3.98</v>
      </c>
    </row>
    <row r="36" spans="1:107" x14ac:dyDescent="0.2">
      <c r="A36">
        <f>ROW(Source!A75)</f>
        <v>75</v>
      </c>
      <c r="B36">
        <v>50633680</v>
      </c>
      <c r="C36">
        <v>50635482</v>
      </c>
      <c r="D36">
        <v>45976891</v>
      </c>
      <c r="E36">
        <v>1</v>
      </c>
      <c r="F36">
        <v>1</v>
      </c>
      <c r="G36">
        <v>1</v>
      </c>
      <c r="H36">
        <v>1</v>
      </c>
      <c r="I36" t="s">
        <v>371</v>
      </c>
      <c r="J36" t="s">
        <v>3</v>
      </c>
      <c r="K36" t="s">
        <v>372</v>
      </c>
      <c r="L36">
        <v>1476</v>
      </c>
      <c r="N36">
        <v>1013</v>
      </c>
      <c r="O36" t="s">
        <v>323</v>
      </c>
      <c r="P36" t="s">
        <v>324</v>
      </c>
      <c r="Q36">
        <v>1</v>
      </c>
      <c r="W36">
        <v>0</v>
      </c>
      <c r="X36">
        <v>-295123421</v>
      </c>
      <c r="Y36">
        <v>0.28749999999999998</v>
      </c>
      <c r="AA36">
        <v>0</v>
      </c>
      <c r="AB36">
        <v>0</v>
      </c>
      <c r="AC36">
        <v>0</v>
      </c>
      <c r="AD36">
        <v>6.65</v>
      </c>
      <c r="AE36">
        <v>0</v>
      </c>
      <c r="AF36">
        <v>0</v>
      </c>
      <c r="AG36">
        <v>0</v>
      </c>
      <c r="AH36">
        <v>6.65</v>
      </c>
      <c r="AI36">
        <v>1</v>
      </c>
      <c r="AJ36">
        <v>1</v>
      </c>
      <c r="AK36">
        <v>1</v>
      </c>
      <c r="AL36">
        <v>1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3</v>
      </c>
      <c r="AT36">
        <v>0.25</v>
      </c>
      <c r="AU36" t="s">
        <v>12</v>
      </c>
      <c r="AV36">
        <v>1</v>
      </c>
      <c r="AW36">
        <v>2</v>
      </c>
      <c r="AX36">
        <v>50635487</v>
      </c>
      <c r="AY36">
        <v>1</v>
      </c>
      <c r="AZ36">
        <v>0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Y36*Source!I75</f>
        <v>2.0124999999999997</v>
      </c>
      <c r="CY36">
        <f>AD36</f>
        <v>6.65</v>
      </c>
      <c r="CZ36">
        <f>AH36</f>
        <v>6.65</v>
      </c>
      <c r="DA36">
        <f>AL36</f>
        <v>1</v>
      </c>
      <c r="DB36">
        <f>ROUND((ROUND(AT36*CZ36,2)*1.15),2)</f>
        <v>1.91</v>
      </c>
      <c r="DC36">
        <f>ROUND((ROUND(AT36*AG36,2)*1.15),2)</f>
        <v>0</v>
      </c>
    </row>
    <row r="37" spans="1:107" x14ac:dyDescent="0.2">
      <c r="A37">
        <f>ROW(Source!A75)</f>
        <v>75</v>
      </c>
      <c r="B37">
        <v>50633680</v>
      </c>
      <c r="C37">
        <v>50635482</v>
      </c>
      <c r="D37">
        <v>121548</v>
      </c>
      <c r="E37">
        <v>1</v>
      </c>
      <c r="F37">
        <v>1</v>
      </c>
      <c r="G37">
        <v>1</v>
      </c>
      <c r="H37">
        <v>1</v>
      </c>
      <c r="I37" t="s">
        <v>27</v>
      </c>
      <c r="J37" t="s">
        <v>3</v>
      </c>
      <c r="K37" t="s">
        <v>325</v>
      </c>
      <c r="L37">
        <v>608254</v>
      </c>
      <c r="N37">
        <v>1013</v>
      </c>
      <c r="O37" t="s">
        <v>326</v>
      </c>
      <c r="P37" t="s">
        <v>326</v>
      </c>
      <c r="Q37">
        <v>1</v>
      </c>
      <c r="W37">
        <v>0</v>
      </c>
      <c r="X37">
        <v>-185737400</v>
      </c>
      <c r="Y37">
        <v>0.17500000000000002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3</v>
      </c>
      <c r="AT37">
        <v>0.14000000000000001</v>
      </c>
      <c r="AU37" t="s">
        <v>11</v>
      </c>
      <c r="AV37">
        <v>2</v>
      </c>
      <c r="AW37">
        <v>2</v>
      </c>
      <c r="AX37">
        <v>50635488</v>
      </c>
      <c r="AY37">
        <v>1</v>
      </c>
      <c r="AZ37">
        <v>0</v>
      </c>
      <c r="BA37">
        <v>37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Y37*Source!I75</f>
        <v>1.2250000000000001</v>
      </c>
      <c r="CY37">
        <f>AD37</f>
        <v>0</v>
      </c>
      <c r="CZ37">
        <f>AH37</f>
        <v>0</v>
      </c>
      <c r="DA37">
        <f>AL37</f>
        <v>1</v>
      </c>
      <c r="DB37">
        <f>ROUND((ROUND(AT37*CZ37,2)*1.25),2)</f>
        <v>0</v>
      </c>
      <c r="DC37">
        <f>ROUND((ROUND(AT37*AG37,2)*1.25),2)</f>
        <v>0</v>
      </c>
    </row>
    <row r="38" spans="1:107" x14ac:dyDescent="0.2">
      <c r="A38">
        <f>ROW(Source!A75)</f>
        <v>75</v>
      </c>
      <c r="B38">
        <v>50633680</v>
      </c>
      <c r="C38">
        <v>50635482</v>
      </c>
      <c r="D38">
        <v>45811233</v>
      </c>
      <c r="E38">
        <v>1</v>
      </c>
      <c r="F38">
        <v>1</v>
      </c>
      <c r="G38">
        <v>1</v>
      </c>
      <c r="H38">
        <v>2</v>
      </c>
      <c r="I38" t="s">
        <v>373</v>
      </c>
      <c r="J38" t="s">
        <v>374</v>
      </c>
      <c r="K38" t="s">
        <v>375</v>
      </c>
      <c r="L38">
        <v>45811227</v>
      </c>
      <c r="N38">
        <v>1013</v>
      </c>
      <c r="O38" t="s">
        <v>330</v>
      </c>
      <c r="P38" t="s">
        <v>330</v>
      </c>
      <c r="Q38">
        <v>1</v>
      </c>
      <c r="W38">
        <v>0</v>
      </c>
      <c r="X38">
        <v>-1385423639</v>
      </c>
      <c r="Y38">
        <v>0.17500000000000002</v>
      </c>
      <c r="AA38">
        <v>0</v>
      </c>
      <c r="AB38">
        <v>4.01</v>
      </c>
      <c r="AC38">
        <v>0</v>
      </c>
      <c r="AD38">
        <v>0</v>
      </c>
      <c r="AE38">
        <v>0</v>
      </c>
      <c r="AF38">
        <v>4.01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</v>
      </c>
      <c r="AT38">
        <v>0.14000000000000001</v>
      </c>
      <c r="AU38" t="s">
        <v>11</v>
      </c>
      <c r="AV38">
        <v>0</v>
      </c>
      <c r="AW38">
        <v>2</v>
      </c>
      <c r="AX38">
        <v>50635489</v>
      </c>
      <c r="AY38">
        <v>1</v>
      </c>
      <c r="AZ38">
        <v>0</v>
      </c>
      <c r="BA38">
        <v>38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Y38*Source!I75</f>
        <v>1.2250000000000001</v>
      </c>
      <c r="CY38">
        <f>AB38</f>
        <v>4.01</v>
      </c>
      <c r="CZ38">
        <f>AF38</f>
        <v>4.01</v>
      </c>
      <c r="DA38">
        <f>AJ38</f>
        <v>1</v>
      </c>
      <c r="DB38">
        <f>ROUND((ROUND(AT38*CZ38,2)*1.25),2)</f>
        <v>0.7</v>
      </c>
      <c r="DC38">
        <f>ROUND((ROUND(AT38*AG38,2)*1.25),2)</f>
        <v>0</v>
      </c>
    </row>
    <row r="39" spans="1:107" x14ac:dyDescent="0.2">
      <c r="A39">
        <f>ROW(Source!A75)</f>
        <v>75</v>
      </c>
      <c r="B39">
        <v>50633680</v>
      </c>
      <c r="C39">
        <v>50635482</v>
      </c>
      <c r="D39">
        <v>45811258</v>
      </c>
      <c r="E39">
        <v>1</v>
      </c>
      <c r="F39">
        <v>1</v>
      </c>
      <c r="G39">
        <v>1</v>
      </c>
      <c r="H39">
        <v>2</v>
      </c>
      <c r="I39" t="s">
        <v>376</v>
      </c>
      <c r="J39" t="s">
        <v>377</v>
      </c>
      <c r="K39" t="s">
        <v>378</v>
      </c>
      <c r="L39">
        <v>45811227</v>
      </c>
      <c r="N39">
        <v>1013</v>
      </c>
      <c r="O39" t="s">
        <v>330</v>
      </c>
      <c r="P39" t="s">
        <v>330</v>
      </c>
      <c r="Q39">
        <v>1</v>
      </c>
      <c r="W39">
        <v>0</v>
      </c>
      <c r="X39">
        <v>263487835</v>
      </c>
      <c r="Y39">
        <v>0.17500000000000002</v>
      </c>
      <c r="AA39">
        <v>0</v>
      </c>
      <c r="AB39">
        <v>74.37</v>
      </c>
      <c r="AC39">
        <v>13.26</v>
      </c>
      <c r="AD39">
        <v>0</v>
      </c>
      <c r="AE39">
        <v>0</v>
      </c>
      <c r="AF39">
        <v>74.37</v>
      </c>
      <c r="AG39">
        <v>13.26</v>
      </c>
      <c r="AH39">
        <v>0</v>
      </c>
      <c r="AI39">
        <v>1</v>
      </c>
      <c r="AJ39">
        <v>1</v>
      </c>
      <c r="AK39">
        <v>1</v>
      </c>
      <c r="AL39">
        <v>1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</v>
      </c>
      <c r="AT39">
        <v>0.14000000000000001</v>
      </c>
      <c r="AU39" t="s">
        <v>11</v>
      </c>
      <c r="AV39">
        <v>0</v>
      </c>
      <c r="AW39">
        <v>2</v>
      </c>
      <c r="AX39">
        <v>50635490</v>
      </c>
      <c r="AY39">
        <v>1</v>
      </c>
      <c r="AZ39">
        <v>0</v>
      </c>
      <c r="BA39">
        <v>39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Y39*Source!I75</f>
        <v>1.2250000000000001</v>
      </c>
      <c r="CY39">
        <f>AB39</f>
        <v>74.37</v>
      </c>
      <c r="CZ39">
        <f>AF39</f>
        <v>74.37</v>
      </c>
      <c r="DA39">
        <f>AJ39</f>
        <v>1</v>
      </c>
      <c r="DB39">
        <f>ROUND((ROUND(AT39*CZ39,2)*1.25),2)</f>
        <v>13.01</v>
      </c>
      <c r="DC39">
        <f>ROUND((ROUND(AT39*AG39,2)*1.25),2)</f>
        <v>2.33</v>
      </c>
    </row>
    <row r="40" spans="1:107" x14ac:dyDescent="0.2">
      <c r="A40">
        <f>ROW(Source!A76)</f>
        <v>76</v>
      </c>
      <c r="B40">
        <v>50633680</v>
      </c>
      <c r="C40">
        <v>50635491</v>
      </c>
      <c r="D40">
        <v>45975157</v>
      </c>
      <c r="E40">
        <v>1</v>
      </c>
      <c r="F40">
        <v>1</v>
      </c>
      <c r="G40">
        <v>1</v>
      </c>
      <c r="H40">
        <v>1</v>
      </c>
      <c r="I40" t="s">
        <v>382</v>
      </c>
      <c r="J40" t="s">
        <v>3</v>
      </c>
      <c r="K40" t="s">
        <v>383</v>
      </c>
      <c r="L40">
        <v>1476</v>
      </c>
      <c r="N40">
        <v>1013</v>
      </c>
      <c r="O40" t="s">
        <v>323</v>
      </c>
      <c r="P40" t="s">
        <v>324</v>
      </c>
      <c r="Q40">
        <v>1</v>
      </c>
      <c r="W40">
        <v>0</v>
      </c>
      <c r="X40">
        <v>842368670</v>
      </c>
      <c r="Y40">
        <v>4.3699999999999992</v>
      </c>
      <c r="AA40">
        <v>0</v>
      </c>
      <c r="AB40">
        <v>0</v>
      </c>
      <c r="AC40">
        <v>0</v>
      </c>
      <c r="AD40">
        <v>7.21</v>
      </c>
      <c r="AE40">
        <v>0</v>
      </c>
      <c r="AF40">
        <v>0</v>
      </c>
      <c r="AG40">
        <v>0</v>
      </c>
      <c r="AH40">
        <v>7.21</v>
      </c>
      <c r="AI40">
        <v>1</v>
      </c>
      <c r="AJ40">
        <v>1</v>
      </c>
      <c r="AK40">
        <v>1</v>
      </c>
      <c r="AL40">
        <v>1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3.8</v>
      </c>
      <c r="AU40" t="s">
        <v>12</v>
      </c>
      <c r="AV40">
        <v>1</v>
      </c>
      <c r="AW40">
        <v>2</v>
      </c>
      <c r="AX40">
        <v>50635503</v>
      </c>
      <c r="AY40">
        <v>1</v>
      </c>
      <c r="AZ40">
        <v>0</v>
      </c>
      <c r="BA40">
        <v>40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Y40*Source!I76</f>
        <v>30.589999999999996</v>
      </c>
      <c r="CY40">
        <f>AD40</f>
        <v>7.21</v>
      </c>
      <c r="CZ40">
        <f>AH40</f>
        <v>7.21</v>
      </c>
      <c r="DA40">
        <f>AL40</f>
        <v>1</v>
      </c>
      <c r="DB40">
        <f>ROUND((ROUND(AT40*CZ40,2)*1.15),2)</f>
        <v>31.51</v>
      </c>
      <c r="DC40">
        <f>ROUND((ROUND(AT40*AG40,2)*1.15),2)</f>
        <v>0</v>
      </c>
    </row>
    <row r="41" spans="1:107" x14ac:dyDescent="0.2">
      <c r="A41">
        <f>ROW(Source!A76)</f>
        <v>76</v>
      </c>
      <c r="B41">
        <v>50633680</v>
      </c>
      <c r="C41">
        <v>50635491</v>
      </c>
      <c r="D41">
        <v>121548</v>
      </c>
      <c r="E41">
        <v>1</v>
      </c>
      <c r="F41">
        <v>1</v>
      </c>
      <c r="G41">
        <v>1</v>
      </c>
      <c r="H41">
        <v>1</v>
      </c>
      <c r="I41" t="s">
        <v>27</v>
      </c>
      <c r="J41" t="s">
        <v>3</v>
      </c>
      <c r="K41" t="s">
        <v>325</v>
      </c>
      <c r="L41">
        <v>608254</v>
      </c>
      <c r="N41">
        <v>1013</v>
      </c>
      <c r="O41" t="s">
        <v>326</v>
      </c>
      <c r="P41" t="s">
        <v>326</v>
      </c>
      <c r="Q41">
        <v>1</v>
      </c>
      <c r="W41">
        <v>0</v>
      </c>
      <c r="X41">
        <v>-185737400</v>
      </c>
      <c r="Y41">
        <v>0.97500000000000009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3</v>
      </c>
      <c r="AT41">
        <v>0.78</v>
      </c>
      <c r="AU41" t="s">
        <v>11</v>
      </c>
      <c r="AV41">
        <v>2</v>
      </c>
      <c r="AW41">
        <v>2</v>
      </c>
      <c r="AX41">
        <v>50635504</v>
      </c>
      <c r="AY41">
        <v>1</v>
      </c>
      <c r="AZ41">
        <v>0</v>
      </c>
      <c r="BA41">
        <v>41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Y41*Source!I76</f>
        <v>6.8250000000000011</v>
      </c>
      <c r="CY41">
        <f>AD41</f>
        <v>0</v>
      </c>
      <c r="CZ41">
        <f>AH41</f>
        <v>0</v>
      </c>
      <c r="DA41">
        <f>AL41</f>
        <v>1</v>
      </c>
      <c r="DB41">
        <f>ROUND((ROUND(AT41*CZ41,2)*1.25),2)</f>
        <v>0</v>
      </c>
      <c r="DC41">
        <f>ROUND((ROUND(AT41*AG41,2)*1.25),2)</f>
        <v>0</v>
      </c>
    </row>
    <row r="42" spans="1:107" x14ac:dyDescent="0.2">
      <c r="A42">
        <f>ROW(Source!A76)</f>
        <v>76</v>
      </c>
      <c r="B42">
        <v>50633680</v>
      </c>
      <c r="C42">
        <v>50635491</v>
      </c>
      <c r="D42">
        <v>45812380</v>
      </c>
      <c r="E42">
        <v>1</v>
      </c>
      <c r="F42">
        <v>1</v>
      </c>
      <c r="G42">
        <v>1</v>
      </c>
      <c r="H42">
        <v>2</v>
      </c>
      <c r="I42" t="s">
        <v>368</v>
      </c>
      <c r="J42" t="s">
        <v>369</v>
      </c>
      <c r="K42" t="s">
        <v>370</v>
      </c>
      <c r="L42">
        <v>45811227</v>
      </c>
      <c r="N42">
        <v>1013</v>
      </c>
      <c r="O42" t="s">
        <v>330</v>
      </c>
      <c r="P42" t="s">
        <v>330</v>
      </c>
      <c r="Q42">
        <v>1</v>
      </c>
      <c r="W42">
        <v>0</v>
      </c>
      <c r="X42">
        <v>-1014531295</v>
      </c>
      <c r="Y42">
        <v>0.97500000000000009</v>
      </c>
      <c r="AA42">
        <v>0</v>
      </c>
      <c r="AB42">
        <v>138.32</v>
      </c>
      <c r="AC42">
        <v>11.38</v>
      </c>
      <c r="AD42">
        <v>0</v>
      </c>
      <c r="AE42">
        <v>0</v>
      </c>
      <c r="AF42">
        <v>138.32</v>
      </c>
      <c r="AG42">
        <v>11.38</v>
      </c>
      <c r="AH42">
        <v>0</v>
      </c>
      <c r="AI42">
        <v>1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0.78</v>
      </c>
      <c r="AU42" t="s">
        <v>11</v>
      </c>
      <c r="AV42">
        <v>0</v>
      </c>
      <c r="AW42">
        <v>2</v>
      </c>
      <c r="AX42">
        <v>50635505</v>
      </c>
      <c r="AY42">
        <v>1</v>
      </c>
      <c r="AZ42">
        <v>0</v>
      </c>
      <c r="BA42">
        <v>42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Y42*Source!I76</f>
        <v>6.8250000000000011</v>
      </c>
      <c r="CY42">
        <f>AB42</f>
        <v>138.32</v>
      </c>
      <c r="CZ42">
        <f>AF42</f>
        <v>138.32</v>
      </c>
      <c r="DA42">
        <f>AJ42</f>
        <v>1</v>
      </c>
      <c r="DB42">
        <f>ROUND((ROUND(AT42*CZ42,2)*1.25),2)</f>
        <v>134.86000000000001</v>
      </c>
      <c r="DC42">
        <f>ROUND((ROUND(AT42*AG42,2)*1.25),2)</f>
        <v>11.1</v>
      </c>
    </row>
    <row r="43" spans="1:107" x14ac:dyDescent="0.2">
      <c r="A43">
        <f>ROW(Source!A76)</f>
        <v>76</v>
      </c>
      <c r="B43">
        <v>50633680</v>
      </c>
      <c r="C43">
        <v>50635491</v>
      </c>
      <c r="D43">
        <v>45813321</v>
      </c>
      <c r="E43">
        <v>1</v>
      </c>
      <c r="F43">
        <v>1</v>
      </c>
      <c r="G43">
        <v>1</v>
      </c>
      <c r="H43">
        <v>2</v>
      </c>
      <c r="I43" t="s">
        <v>334</v>
      </c>
      <c r="J43" t="s">
        <v>335</v>
      </c>
      <c r="K43" t="s">
        <v>336</v>
      </c>
      <c r="L43">
        <v>45811227</v>
      </c>
      <c r="N43">
        <v>1013</v>
      </c>
      <c r="O43" t="s">
        <v>330</v>
      </c>
      <c r="P43" t="s">
        <v>330</v>
      </c>
      <c r="Q43">
        <v>1</v>
      </c>
      <c r="W43">
        <v>0</v>
      </c>
      <c r="X43">
        <v>771999048</v>
      </c>
      <c r="Y43">
        <v>0.23749999999999999</v>
      </c>
      <c r="AA43">
        <v>0</v>
      </c>
      <c r="AB43">
        <v>86.55</v>
      </c>
      <c r="AC43">
        <v>0</v>
      </c>
      <c r="AD43">
        <v>0</v>
      </c>
      <c r="AE43">
        <v>0</v>
      </c>
      <c r="AF43">
        <v>86.55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0.19</v>
      </c>
      <c r="AU43" t="s">
        <v>11</v>
      </c>
      <c r="AV43">
        <v>0</v>
      </c>
      <c r="AW43">
        <v>2</v>
      </c>
      <c r="AX43">
        <v>50635506</v>
      </c>
      <c r="AY43">
        <v>1</v>
      </c>
      <c r="AZ43">
        <v>0</v>
      </c>
      <c r="BA43">
        <v>43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Y43*Source!I76</f>
        <v>1.6624999999999999</v>
      </c>
      <c r="CY43">
        <f>AB43</f>
        <v>86.55</v>
      </c>
      <c r="CZ43">
        <f>AF43</f>
        <v>86.55</v>
      </c>
      <c r="DA43">
        <f>AJ43</f>
        <v>1</v>
      </c>
      <c r="DB43">
        <f>ROUND((ROUND(AT43*CZ43,2)*1.25),2)</f>
        <v>20.55</v>
      </c>
      <c r="DC43">
        <f>ROUND((ROUND(AT43*AG43,2)*1.25),2)</f>
        <v>0</v>
      </c>
    </row>
    <row r="44" spans="1:107" x14ac:dyDescent="0.2">
      <c r="A44">
        <f>ROW(Source!A76)</f>
        <v>76</v>
      </c>
      <c r="B44">
        <v>50633680</v>
      </c>
      <c r="C44">
        <v>50635491</v>
      </c>
      <c r="D44">
        <v>45814729</v>
      </c>
      <c r="E44">
        <v>1</v>
      </c>
      <c r="F44">
        <v>1</v>
      </c>
      <c r="G44">
        <v>1</v>
      </c>
      <c r="H44">
        <v>3</v>
      </c>
      <c r="I44" t="s">
        <v>384</v>
      </c>
      <c r="J44" t="s">
        <v>385</v>
      </c>
      <c r="K44" t="s">
        <v>386</v>
      </c>
      <c r="L44">
        <v>1348</v>
      </c>
      <c r="N44">
        <v>1009</v>
      </c>
      <c r="O44" t="s">
        <v>206</v>
      </c>
      <c r="P44" t="s">
        <v>206</v>
      </c>
      <c r="Q44">
        <v>1000</v>
      </c>
      <c r="W44">
        <v>0</v>
      </c>
      <c r="X44">
        <v>-1011918557</v>
      </c>
      <c r="Y44">
        <v>4.0000000000000002E-4</v>
      </c>
      <c r="AA44">
        <v>16544.72</v>
      </c>
      <c r="AB44">
        <v>0</v>
      </c>
      <c r="AC44">
        <v>0</v>
      </c>
      <c r="AD44">
        <v>0</v>
      </c>
      <c r="AE44">
        <v>16544.72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N44">
        <v>0</v>
      </c>
      <c r="AO44">
        <v>1</v>
      </c>
      <c r="AP44">
        <v>0</v>
      </c>
      <c r="AQ44">
        <v>0</v>
      </c>
      <c r="AR44">
        <v>0</v>
      </c>
      <c r="AS44" t="s">
        <v>3</v>
      </c>
      <c r="AT44">
        <v>4.0000000000000002E-4</v>
      </c>
      <c r="AU44" t="s">
        <v>3</v>
      </c>
      <c r="AV44">
        <v>0</v>
      </c>
      <c r="AW44">
        <v>2</v>
      </c>
      <c r="AX44">
        <v>50635507</v>
      </c>
      <c r="AY44">
        <v>1</v>
      </c>
      <c r="AZ44">
        <v>0</v>
      </c>
      <c r="BA44">
        <v>44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Y44*Source!I76</f>
        <v>2.8E-3</v>
      </c>
      <c r="CY44">
        <f t="shared" ref="CY44:CY50" si="2">AA44</f>
        <v>16544.72</v>
      </c>
      <c r="CZ44">
        <f t="shared" ref="CZ44:CZ50" si="3">AE44</f>
        <v>16544.72</v>
      </c>
      <c r="DA44">
        <f t="shared" ref="DA44:DA50" si="4">AI44</f>
        <v>1</v>
      </c>
      <c r="DB44">
        <f t="shared" ref="DB44:DB50" si="5">ROUND(ROUND(AT44*CZ44,2),2)</f>
        <v>6.62</v>
      </c>
      <c r="DC44">
        <f t="shared" ref="DC44:DC50" si="6">ROUND(ROUND(AT44*AG44,2),2)</f>
        <v>0</v>
      </c>
    </row>
    <row r="45" spans="1:107" x14ac:dyDescent="0.2">
      <c r="A45">
        <f>ROW(Source!A76)</f>
        <v>76</v>
      </c>
      <c r="B45">
        <v>50633680</v>
      </c>
      <c r="C45">
        <v>50635491</v>
      </c>
      <c r="D45">
        <v>45815427</v>
      </c>
      <c r="E45">
        <v>1</v>
      </c>
      <c r="F45">
        <v>1</v>
      </c>
      <c r="G45">
        <v>1</v>
      </c>
      <c r="H45">
        <v>3</v>
      </c>
      <c r="I45" t="s">
        <v>387</v>
      </c>
      <c r="J45" t="s">
        <v>388</v>
      </c>
      <c r="K45" t="s">
        <v>389</v>
      </c>
      <c r="L45">
        <v>1348</v>
      </c>
      <c r="N45">
        <v>1009</v>
      </c>
      <c r="O45" t="s">
        <v>206</v>
      </c>
      <c r="P45" t="s">
        <v>206</v>
      </c>
      <c r="Q45">
        <v>1000</v>
      </c>
      <c r="W45">
        <v>0</v>
      </c>
      <c r="X45">
        <v>941420639</v>
      </c>
      <c r="Y45">
        <v>3.0000000000000001E-5</v>
      </c>
      <c r="AA45">
        <v>9220.7199999999993</v>
      </c>
      <c r="AB45">
        <v>0</v>
      </c>
      <c r="AC45">
        <v>0</v>
      </c>
      <c r="AD45">
        <v>0</v>
      </c>
      <c r="AE45">
        <v>9220.7199999999993</v>
      </c>
      <c r="AF45">
        <v>0</v>
      </c>
      <c r="AG45">
        <v>0</v>
      </c>
      <c r="AH45">
        <v>0</v>
      </c>
      <c r="AI45">
        <v>1</v>
      </c>
      <c r="AJ45">
        <v>1</v>
      </c>
      <c r="AK45">
        <v>1</v>
      </c>
      <c r="AL45">
        <v>1</v>
      </c>
      <c r="AN45">
        <v>0</v>
      </c>
      <c r="AO45">
        <v>1</v>
      </c>
      <c r="AP45">
        <v>0</v>
      </c>
      <c r="AQ45">
        <v>0</v>
      </c>
      <c r="AR45">
        <v>0</v>
      </c>
      <c r="AS45" t="s">
        <v>3</v>
      </c>
      <c r="AT45">
        <v>3.0000000000000001E-5</v>
      </c>
      <c r="AU45" t="s">
        <v>3</v>
      </c>
      <c r="AV45">
        <v>0</v>
      </c>
      <c r="AW45">
        <v>2</v>
      </c>
      <c r="AX45">
        <v>50635508</v>
      </c>
      <c r="AY45">
        <v>1</v>
      </c>
      <c r="AZ45">
        <v>0</v>
      </c>
      <c r="BA45">
        <v>45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Y45*Source!I76</f>
        <v>2.1000000000000001E-4</v>
      </c>
      <c r="CY45">
        <f t="shared" si="2"/>
        <v>9220.7199999999993</v>
      </c>
      <c r="CZ45">
        <f t="shared" si="3"/>
        <v>9220.7199999999993</v>
      </c>
      <c r="DA45">
        <f t="shared" si="4"/>
        <v>1</v>
      </c>
      <c r="DB45">
        <f t="shared" si="5"/>
        <v>0.28000000000000003</v>
      </c>
      <c r="DC45">
        <f t="shared" si="6"/>
        <v>0</v>
      </c>
    </row>
    <row r="46" spans="1:107" x14ac:dyDescent="0.2">
      <c r="A46">
        <f>ROW(Source!A76)</f>
        <v>76</v>
      </c>
      <c r="B46">
        <v>50633680</v>
      </c>
      <c r="C46">
        <v>50635491</v>
      </c>
      <c r="D46">
        <v>45816364</v>
      </c>
      <c r="E46">
        <v>1</v>
      </c>
      <c r="F46">
        <v>1</v>
      </c>
      <c r="G46">
        <v>1</v>
      </c>
      <c r="H46">
        <v>3</v>
      </c>
      <c r="I46" t="s">
        <v>390</v>
      </c>
      <c r="J46" t="s">
        <v>391</v>
      </c>
      <c r="K46" t="s">
        <v>392</v>
      </c>
      <c r="L46">
        <v>1346</v>
      </c>
      <c r="N46">
        <v>1009</v>
      </c>
      <c r="O46" t="s">
        <v>340</v>
      </c>
      <c r="P46" t="s">
        <v>340</v>
      </c>
      <c r="Q46">
        <v>1</v>
      </c>
      <c r="W46">
        <v>0</v>
      </c>
      <c r="X46">
        <v>-78230858</v>
      </c>
      <c r="Y46">
        <v>0.02</v>
      </c>
      <c r="AA46">
        <v>1.69</v>
      </c>
      <c r="AB46">
        <v>0</v>
      </c>
      <c r="AC46">
        <v>0</v>
      </c>
      <c r="AD46">
        <v>0</v>
      </c>
      <c r="AE46">
        <v>1.69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N46">
        <v>0</v>
      </c>
      <c r="AO46">
        <v>1</v>
      </c>
      <c r="AP46">
        <v>0</v>
      </c>
      <c r="AQ46">
        <v>0</v>
      </c>
      <c r="AR46">
        <v>0</v>
      </c>
      <c r="AS46" t="s">
        <v>3</v>
      </c>
      <c r="AT46">
        <v>0.02</v>
      </c>
      <c r="AU46" t="s">
        <v>3</v>
      </c>
      <c r="AV46">
        <v>0</v>
      </c>
      <c r="AW46">
        <v>2</v>
      </c>
      <c r="AX46">
        <v>50635510</v>
      </c>
      <c r="AY46">
        <v>1</v>
      </c>
      <c r="AZ46">
        <v>0</v>
      </c>
      <c r="BA46">
        <v>47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Y46*Source!I76</f>
        <v>0.14000000000000001</v>
      </c>
      <c r="CY46">
        <f t="shared" si="2"/>
        <v>1.69</v>
      </c>
      <c r="CZ46">
        <f t="shared" si="3"/>
        <v>1.69</v>
      </c>
      <c r="DA46">
        <f t="shared" si="4"/>
        <v>1</v>
      </c>
      <c r="DB46">
        <f t="shared" si="5"/>
        <v>0.03</v>
      </c>
      <c r="DC46">
        <f t="shared" si="6"/>
        <v>0</v>
      </c>
    </row>
    <row r="47" spans="1:107" x14ac:dyDescent="0.2">
      <c r="A47">
        <f>ROW(Source!A76)</f>
        <v>76</v>
      </c>
      <c r="B47">
        <v>50633680</v>
      </c>
      <c r="C47">
        <v>50635491</v>
      </c>
      <c r="D47">
        <v>45817071</v>
      </c>
      <c r="E47">
        <v>1</v>
      </c>
      <c r="F47">
        <v>1</v>
      </c>
      <c r="G47">
        <v>1</v>
      </c>
      <c r="H47">
        <v>3</v>
      </c>
      <c r="I47" t="s">
        <v>393</v>
      </c>
      <c r="J47" t="s">
        <v>394</v>
      </c>
      <c r="K47" t="s">
        <v>395</v>
      </c>
      <c r="L47">
        <v>1346</v>
      </c>
      <c r="N47">
        <v>1009</v>
      </c>
      <c r="O47" t="s">
        <v>340</v>
      </c>
      <c r="P47" t="s">
        <v>340</v>
      </c>
      <c r="Q47">
        <v>1</v>
      </c>
      <c r="W47">
        <v>0</v>
      </c>
      <c r="X47">
        <v>1644121390</v>
      </c>
      <c r="Y47">
        <v>0.1</v>
      </c>
      <c r="AA47">
        <v>13.33</v>
      </c>
      <c r="AB47">
        <v>0</v>
      </c>
      <c r="AC47">
        <v>0</v>
      </c>
      <c r="AD47">
        <v>0</v>
      </c>
      <c r="AE47">
        <v>13.33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N47">
        <v>0</v>
      </c>
      <c r="AO47">
        <v>1</v>
      </c>
      <c r="AP47">
        <v>0</v>
      </c>
      <c r="AQ47">
        <v>0</v>
      </c>
      <c r="AR47">
        <v>0</v>
      </c>
      <c r="AS47" t="s">
        <v>3</v>
      </c>
      <c r="AT47">
        <v>0.1</v>
      </c>
      <c r="AU47" t="s">
        <v>3</v>
      </c>
      <c r="AV47">
        <v>0</v>
      </c>
      <c r="AW47">
        <v>2</v>
      </c>
      <c r="AX47">
        <v>50635511</v>
      </c>
      <c r="AY47">
        <v>1</v>
      </c>
      <c r="AZ47">
        <v>0</v>
      </c>
      <c r="BA47">
        <v>48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Y47*Source!I76</f>
        <v>0.70000000000000007</v>
      </c>
      <c r="CY47">
        <f t="shared" si="2"/>
        <v>13.33</v>
      </c>
      <c r="CZ47">
        <f t="shared" si="3"/>
        <v>13.33</v>
      </c>
      <c r="DA47">
        <f t="shared" si="4"/>
        <v>1</v>
      </c>
      <c r="DB47">
        <f t="shared" si="5"/>
        <v>1.33</v>
      </c>
      <c r="DC47">
        <f t="shared" si="6"/>
        <v>0</v>
      </c>
    </row>
    <row r="48" spans="1:107" x14ac:dyDescent="0.2">
      <c r="A48">
        <f>ROW(Source!A76)</f>
        <v>76</v>
      </c>
      <c r="B48">
        <v>50633680</v>
      </c>
      <c r="C48">
        <v>50635491</v>
      </c>
      <c r="D48">
        <v>45830136</v>
      </c>
      <c r="E48">
        <v>1</v>
      </c>
      <c r="F48">
        <v>1</v>
      </c>
      <c r="G48">
        <v>1</v>
      </c>
      <c r="H48">
        <v>3</v>
      </c>
      <c r="I48" t="s">
        <v>396</v>
      </c>
      <c r="J48" t="s">
        <v>397</v>
      </c>
      <c r="K48" t="s">
        <v>398</v>
      </c>
      <c r="L48">
        <v>1348</v>
      </c>
      <c r="N48">
        <v>1009</v>
      </c>
      <c r="O48" t="s">
        <v>206</v>
      </c>
      <c r="P48" t="s">
        <v>206</v>
      </c>
      <c r="Q48">
        <v>1000</v>
      </c>
      <c r="W48">
        <v>0</v>
      </c>
      <c r="X48">
        <v>183382560</v>
      </c>
      <c r="Y48">
        <v>1E-4</v>
      </c>
      <c r="AA48">
        <v>9368.7199999999993</v>
      </c>
      <c r="AB48">
        <v>0</v>
      </c>
      <c r="AC48">
        <v>0</v>
      </c>
      <c r="AD48">
        <v>0</v>
      </c>
      <c r="AE48">
        <v>9368.7199999999993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N48">
        <v>0</v>
      </c>
      <c r="AO48">
        <v>1</v>
      </c>
      <c r="AP48">
        <v>0</v>
      </c>
      <c r="AQ48">
        <v>0</v>
      </c>
      <c r="AR48">
        <v>0</v>
      </c>
      <c r="AS48" t="s">
        <v>3</v>
      </c>
      <c r="AT48">
        <v>1E-4</v>
      </c>
      <c r="AU48" t="s">
        <v>3</v>
      </c>
      <c r="AV48">
        <v>0</v>
      </c>
      <c r="AW48">
        <v>2</v>
      </c>
      <c r="AX48">
        <v>50635516</v>
      </c>
      <c r="AY48">
        <v>1</v>
      </c>
      <c r="AZ48">
        <v>0</v>
      </c>
      <c r="BA48">
        <v>53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Y48*Source!I76</f>
        <v>6.9999999999999999E-4</v>
      </c>
      <c r="CY48">
        <f t="shared" si="2"/>
        <v>9368.7199999999993</v>
      </c>
      <c r="CZ48">
        <f t="shared" si="3"/>
        <v>9368.7199999999993</v>
      </c>
      <c r="DA48">
        <f t="shared" si="4"/>
        <v>1</v>
      </c>
      <c r="DB48">
        <f t="shared" si="5"/>
        <v>0.94</v>
      </c>
      <c r="DC48">
        <f t="shared" si="6"/>
        <v>0</v>
      </c>
    </row>
    <row r="49" spans="1:107" x14ac:dyDescent="0.2">
      <c r="A49">
        <f>ROW(Source!A76)</f>
        <v>76</v>
      </c>
      <c r="B49">
        <v>50633680</v>
      </c>
      <c r="C49">
        <v>50635491</v>
      </c>
      <c r="D49">
        <v>45856857</v>
      </c>
      <c r="E49">
        <v>1</v>
      </c>
      <c r="F49">
        <v>1</v>
      </c>
      <c r="G49">
        <v>1</v>
      </c>
      <c r="H49">
        <v>3</v>
      </c>
      <c r="I49" t="s">
        <v>132</v>
      </c>
      <c r="J49" t="s">
        <v>135</v>
      </c>
      <c r="K49" t="s">
        <v>133</v>
      </c>
      <c r="L49">
        <v>1354</v>
      </c>
      <c r="N49">
        <v>1010</v>
      </c>
      <c r="O49" t="s">
        <v>134</v>
      </c>
      <c r="P49" t="s">
        <v>134</v>
      </c>
      <c r="Q49">
        <v>1</v>
      </c>
      <c r="W49">
        <v>0</v>
      </c>
      <c r="X49">
        <v>795211143</v>
      </c>
      <c r="Y49">
        <v>1</v>
      </c>
      <c r="AA49">
        <v>1487.26</v>
      </c>
      <c r="AB49">
        <v>0</v>
      </c>
      <c r="AC49">
        <v>0</v>
      </c>
      <c r="AD49">
        <v>0</v>
      </c>
      <c r="AE49">
        <v>1487.26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N49">
        <v>1</v>
      </c>
      <c r="AO49">
        <v>0</v>
      </c>
      <c r="AP49">
        <v>0</v>
      </c>
      <c r="AQ49">
        <v>0</v>
      </c>
      <c r="AR49">
        <v>0</v>
      </c>
      <c r="AS49" t="s">
        <v>3</v>
      </c>
      <c r="AT49">
        <v>1</v>
      </c>
      <c r="AU49" t="s">
        <v>3</v>
      </c>
      <c r="AV49">
        <v>0</v>
      </c>
      <c r="AW49">
        <v>1</v>
      </c>
      <c r="AX49">
        <v>-1</v>
      </c>
      <c r="AY49">
        <v>0</v>
      </c>
      <c r="AZ49">
        <v>0</v>
      </c>
      <c r="BA49" t="s">
        <v>3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Y49*Source!I76</f>
        <v>7</v>
      </c>
      <c r="CY49">
        <f t="shared" si="2"/>
        <v>1487.26</v>
      </c>
      <c r="CZ49">
        <f t="shared" si="3"/>
        <v>1487.26</v>
      </c>
      <c r="DA49">
        <f t="shared" si="4"/>
        <v>1</v>
      </c>
      <c r="DB49">
        <f t="shared" si="5"/>
        <v>1487.26</v>
      </c>
      <c r="DC49">
        <f t="shared" si="6"/>
        <v>0</v>
      </c>
    </row>
    <row r="50" spans="1:107" x14ac:dyDescent="0.2">
      <c r="A50">
        <f>ROW(Source!A76)</f>
        <v>76</v>
      </c>
      <c r="B50">
        <v>50633680</v>
      </c>
      <c r="C50">
        <v>50635491</v>
      </c>
      <c r="D50">
        <v>45880198</v>
      </c>
      <c r="E50">
        <v>1</v>
      </c>
      <c r="F50">
        <v>1</v>
      </c>
      <c r="G50">
        <v>1</v>
      </c>
      <c r="H50">
        <v>3</v>
      </c>
      <c r="I50" t="s">
        <v>399</v>
      </c>
      <c r="J50" t="s">
        <v>400</v>
      </c>
      <c r="K50" t="s">
        <v>401</v>
      </c>
      <c r="L50">
        <v>1354</v>
      </c>
      <c r="N50">
        <v>1010</v>
      </c>
      <c r="O50" t="s">
        <v>134</v>
      </c>
      <c r="P50" t="s">
        <v>134</v>
      </c>
      <c r="Q50">
        <v>1</v>
      </c>
      <c r="W50">
        <v>0</v>
      </c>
      <c r="X50">
        <v>-1309811150</v>
      </c>
      <c r="Y50">
        <v>6</v>
      </c>
      <c r="AA50">
        <v>5.65</v>
      </c>
      <c r="AB50">
        <v>0</v>
      </c>
      <c r="AC50">
        <v>0</v>
      </c>
      <c r="AD50">
        <v>0</v>
      </c>
      <c r="AE50">
        <v>5.65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N50">
        <v>0</v>
      </c>
      <c r="AO50">
        <v>1</v>
      </c>
      <c r="AP50">
        <v>0</v>
      </c>
      <c r="AQ50">
        <v>0</v>
      </c>
      <c r="AR50">
        <v>0</v>
      </c>
      <c r="AS50" t="s">
        <v>3</v>
      </c>
      <c r="AT50">
        <v>6</v>
      </c>
      <c r="AU50" t="s">
        <v>3</v>
      </c>
      <c r="AV50">
        <v>0</v>
      </c>
      <c r="AW50">
        <v>2</v>
      </c>
      <c r="AX50">
        <v>50635520</v>
      </c>
      <c r="AY50">
        <v>1</v>
      </c>
      <c r="AZ50">
        <v>0</v>
      </c>
      <c r="BA50">
        <v>57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Y50*Source!I76</f>
        <v>42</v>
      </c>
      <c r="CY50">
        <f t="shared" si="2"/>
        <v>5.65</v>
      </c>
      <c r="CZ50">
        <f t="shared" si="3"/>
        <v>5.65</v>
      </c>
      <c r="DA50">
        <f t="shared" si="4"/>
        <v>1</v>
      </c>
      <c r="DB50">
        <f t="shared" si="5"/>
        <v>33.9</v>
      </c>
      <c r="DC50">
        <f t="shared" si="6"/>
        <v>0</v>
      </c>
    </row>
    <row r="51" spans="1:107" x14ac:dyDescent="0.2">
      <c r="A51">
        <f>ROW(Source!A78)</f>
        <v>78</v>
      </c>
      <c r="B51">
        <v>50633680</v>
      </c>
      <c r="C51">
        <v>52156510</v>
      </c>
      <c r="D51">
        <v>45980386</v>
      </c>
      <c r="E51">
        <v>1</v>
      </c>
      <c r="F51">
        <v>1</v>
      </c>
      <c r="G51">
        <v>1</v>
      </c>
      <c r="H51">
        <v>1</v>
      </c>
      <c r="I51" t="s">
        <v>402</v>
      </c>
      <c r="J51" t="s">
        <v>3</v>
      </c>
      <c r="K51" t="s">
        <v>403</v>
      </c>
      <c r="L51">
        <v>1476</v>
      </c>
      <c r="N51">
        <v>1013</v>
      </c>
      <c r="O51" t="s">
        <v>323</v>
      </c>
      <c r="P51" t="s">
        <v>324</v>
      </c>
      <c r="Q51">
        <v>1</v>
      </c>
      <c r="W51">
        <v>0</v>
      </c>
      <c r="X51">
        <v>794535095</v>
      </c>
      <c r="Y51">
        <v>75.025999999999982</v>
      </c>
      <c r="AA51">
        <v>0</v>
      </c>
      <c r="AB51">
        <v>0</v>
      </c>
      <c r="AC51">
        <v>0</v>
      </c>
      <c r="AD51">
        <v>7.74</v>
      </c>
      <c r="AE51">
        <v>0</v>
      </c>
      <c r="AF51">
        <v>0</v>
      </c>
      <c r="AG51">
        <v>0</v>
      </c>
      <c r="AH51">
        <v>7.74</v>
      </c>
      <c r="AI51">
        <v>1</v>
      </c>
      <c r="AJ51">
        <v>1</v>
      </c>
      <c r="AK51">
        <v>1</v>
      </c>
      <c r="AL51">
        <v>1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3</v>
      </c>
      <c r="AT51">
        <v>65.239999999999995</v>
      </c>
      <c r="AU51" t="s">
        <v>12</v>
      </c>
      <c r="AV51">
        <v>1</v>
      </c>
      <c r="AW51">
        <v>2</v>
      </c>
      <c r="AX51">
        <v>52156511</v>
      </c>
      <c r="AY51">
        <v>1</v>
      </c>
      <c r="AZ51">
        <v>0</v>
      </c>
      <c r="BA51">
        <v>58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Y51*Source!I78</f>
        <v>12.754419999999998</v>
      </c>
      <c r="CY51">
        <f>AD51</f>
        <v>7.74</v>
      </c>
      <c r="CZ51">
        <f>AH51</f>
        <v>7.74</v>
      </c>
      <c r="DA51">
        <f>AL51</f>
        <v>1</v>
      </c>
      <c r="DB51">
        <f>ROUND((ROUND(AT51*CZ51,2)*1.15),2)</f>
        <v>580.70000000000005</v>
      </c>
      <c r="DC51">
        <f>ROUND((ROUND(AT51*AG51,2)*1.15),2)</f>
        <v>0</v>
      </c>
    </row>
    <row r="52" spans="1:107" x14ac:dyDescent="0.2">
      <c r="A52">
        <f>ROW(Source!A78)</f>
        <v>78</v>
      </c>
      <c r="B52">
        <v>50633680</v>
      </c>
      <c r="C52">
        <v>52156510</v>
      </c>
      <c r="D52">
        <v>121548</v>
      </c>
      <c r="E52">
        <v>1</v>
      </c>
      <c r="F52">
        <v>1</v>
      </c>
      <c r="G52">
        <v>1</v>
      </c>
      <c r="H52">
        <v>1</v>
      </c>
      <c r="I52" t="s">
        <v>27</v>
      </c>
      <c r="J52" t="s">
        <v>3</v>
      </c>
      <c r="K52" t="s">
        <v>325</v>
      </c>
      <c r="L52">
        <v>608254</v>
      </c>
      <c r="N52">
        <v>1013</v>
      </c>
      <c r="O52" t="s">
        <v>326</v>
      </c>
      <c r="P52" t="s">
        <v>326</v>
      </c>
      <c r="Q52">
        <v>1</v>
      </c>
      <c r="W52">
        <v>0</v>
      </c>
      <c r="X52">
        <v>-185737400</v>
      </c>
      <c r="Y52">
        <v>46.475000000000001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37.18</v>
      </c>
      <c r="AU52" t="s">
        <v>11</v>
      </c>
      <c r="AV52">
        <v>2</v>
      </c>
      <c r="AW52">
        <v>2</v>
      </c>
      <c r="AX52">
        <v>52156512</v>
      </c>
      <c r="AY52">
        <v>1</v>
      </c>
      <c r="AZ52">
        <v>0</v>
      </c>
      <c r="BA52">
        <v>59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Y52*Source!I78</f>
        <v>7.9007500000000004</v>
      </c>
      <c r="CY52">
        <f>AD52</f>
        <v>0</v>
      </c>
      <c r="CZ52">
        <f>AH52</f>
        <v>0</v>
      </c>
      <c r="DA52">
        <f>AL52</f>
        <v>1</v>
      </c>
      <c r="DB52">
        <f t="shared" ref="DB52:DB57" si="7">ROUND((ROUND(AT52*CZ52,2)*1.25),2)</f>
        <v>0</v>
      </c>
      <c r="DC52">
        <f t="shared" ref="DC52:DC57" si="8">ROUND((ROUND(AT52*AG52,2)*1.25),2)</f>
        <v>0</v>
      </c>
    </row>
    <row r="53" spans="1:107" x14ac:dyDescent="0.2">
      <c r="A53">
        <f>ROW(Source!A78)</f>
        <v>78</v>
      </c>
      <c r="B53">
        <v>50633680</v>
      </c>
      <c r="C53">
        <v>52156510</v>
      </c>
      <c r="D53">
        <v>45811353</v>
      </c>
      <c r="E53">
        <v>1</v>
      </c>
      <c r="F53">
        <v>1</v>
      </c>
      <c r="G53">
        <v>1</v>
      </c>
      <c r="H53">
        <v>2</v>
      </c>
      <c r="I53" t="s">
        <v>379</v>
      </c>
      <c r="J53" t="s">
        <v>380</v>
      </c>
      <c r="K53" t="s">
        <v>381</v>
      </c>
      <c r="L53">
        <v>45811227</v>
      </c>
      <c r="N53">
        <v>1013</v>
      </c>
      <c r="O53" t="s">
        <v>330</v>
      </c>
      <c r="P53" t="s">
        <v>330</v>
      </c>
      <c r="Q53">
        <v>1</v>
      </c>
      <c r="W53">
        <v>0</v>
      </c>
      <c r="X53">
        <v>642700064</v>
      </c>
      <c r="Y53">
        <v>1.0249999999999999</v>
      </c>
      <c r="AA53">
        <v>0</v>
      </c>
      <c r="AB53">
        <v>111.75</v>
      </c>
      <c r="AC53">
        <v>13.26</v>
      </c>
      <c r="AD53">
        <v>0</v>
      </c>
      <c r="AE53">
        <v>0</v>
      </c>
      <c r="AF53">
        <v>111.75</v>
      </c>
      <c r="AG53">
        <v>13.26</v>
      </c>
      <c r="AH53">
        <v>0</v>
      </c>
      <c r="AI53">
        <v>1</v>
      </c>
      <c r="AJ53">
        <v>1</v>
      </c>
      <c r="AK53">
        <v>1</v>
      </c>
      <c r="AL53">
        <v>1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0.82</v>
      </c>
      <c r="AU53" t="s">
        <v>11</v>
      </c>
      <c r="AV53">
        <v>0</v>
      </c>
      <c r="AW53">
        <v>2</v>
      </c>
      <c r="AX53">
        <v>52156513</v>
      </c>
      <c r="AY53">
        <v>1</v>
      </c>
      <c r="AZ53">
        <v>0</v>
      </c>
      <c r="BA53">
        <v>60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Y53*Source!I78</f>
        <v>0.17424999999999999</v>
      </c>
      <c r="CY53">
        <f>AB53</f>
        <v>111.75</v>
      </c>
      <c r="CZ53">
        <f>AF53</f>
        <v>111.75</v>
      </c>
      <c r="DA53">
        <f>AJ53</f>
        <v>1</v>
      </c>
      <c r="DB53">
        <f t="shared" si="7"/>
        <v>114.55</v>
      </c>
      <c r="DC53">
        <f t="shared" si="8"/>
        <v>13.59</v>
      </c>
    </row>
    <row r="54" spans="1:107" x14ac:dyDescent="0.2">
      <c r="A54">
        <f>ROW(Source!A78)</f>
        <v>78</v>
      </c>
      <c r="B54">
        <v>50633680</v>
      </c>
      <c r="C54">
        <v>52156510</v>
      </c>
      <c r="D54">
        <v>45811438</v>
      </c>
      <c r="E54">
        <v>1</v>
      </c>
      <c r="F54">
        <v>1</v>
      </c>
      <c r="G54">
        <v>1</v>
      </c>
      <c r="H54">
        <v>2</v>
      </c>
      <c r="I54" t="s">
        <v>404</v>
      </c>
      <c r="J54" t="s">
        <v>405</v>
      </c>
      <c r="K54" t="s">
        <v>406</v>
      </c>
      <c r="L54">
        <v>45811227</v>
      </c>
      <c r="N54">
        <v>1013</v>
      </c>
      <c r="O54" t="s">
        <v>330</v>
      </c>
      <c r="P54" t="s">
        <v>330</v>
      </c>
      <c r="Q54">
        <v>1</v>
      </c>
      <c r="W54">
        <v>0</v>
      </c>
      <c r="X54">
        <v>504902060</v>
      </c>
      <c r="Y54">
        <v>12.2</v>
      </c>
      <c r="AA54">
        <v>0</v>
      </c>
      <c r="AB54">
        <v>1</v>
      </c>
      <c r="AC54">
        <v>0</v>
      </c>
      <c r="AD54">
        <v>0</v>
      </c>
      <c r="AE54">
        <v>0</v>
      </c>
      <c r="AF54">
        <v>1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3</v>
      </c>
      <c r="AT54">
        <v>9.76</v>
      </c>
      <c r="AU54" t="s">
        <v>11</v>
      </c>
      <c r="AV54">
        <v>0</v>
      </c>
      <c r="AW54">
        <v>2</v>
      </c>
      <c r="AX54">
        <v>52156514</v>
      </c>
      <c r="AY54">
        <v>1</v>
      </c>
      <c r="AZ54">
        <v>0</v>
      </c>
      <c r="BA54">
        <v>61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Y54*Source!I78</f>
        <v>2.0739999999999998</v>
      </c>
      <c r="CY54">
        <f>AB54</f>
        <v>1</v>
      </c>
      <c r="CZ54">
        <f>AF54</f>
        <v>1</v>
      </c>
      <c r="DA54">
        <f>AJ54</f>
        <v>1</v>
      </c>
      <c r="DB54">
        <f t="shared" si="7"/>
        <v>12.2</v>
      </c>
      <c r="DC54">
        <f t="shared" si="8"/>
        <v>0</v>
      </c>
    </row>
    <row r="55" spans="1:107" x14ac:dyDescent="0.2">
      <c r="A55">
        <f>ROW(Source!A78)</f>
        <v>78</v>
      </c>
      <c r="B55">
        <v>50633680</v>
      </c>
      <c r="C55">
        <v>52156510</v>
      </c>
      <c r="D55">
        <v>45811456</v>
      </c>
      <c r="E55">
        <v>1</v>
      </c>
      <c r="F55">
        <v>1</v>
      </c>
      <c r="G55">
        <v>1</v>
      </c>
      <c r="H55">
        <v>2</v>
      </c>
      <c r="I55" t="s">
        <v>407</v>
      </c>
      <c r="J55" t="s">
        <v>408</v>
      </c>
      <c r="K55" t="s">
        <v>409</v>
      </c>
      <c r="L55">
        <v>45811227</v>
      </c>
      <c r="N55">
        <v>1013</v>
      </c>
      <c r="O55" t="s">
        <v>330</v>
      </c>
      <c r="P55" t="s">
        <v>330</v>
      </c>
      <c r="Q55">
        <v>1</v>
      </c>
      <c r="W55">
        <v>0</v>
      </c>
      <c r="X55">
        <v>926129165</v>
      </c>
      <c r="Y55">
        <v>14.9375</v>
      </c>
      <c r="AA55">
        <v>0</v>
      </c>
      <c r="AB55">
        <v>80.52</v>
      </c>
      <c r="AC55">
        <v>11.38</v>
      </c>
      <c r="AD55">
        <v>0</v>
      </c>
      <c r="AE55">
        <v>0</v>
      </c>
      <c r="AF55">
        <v>80.52</v>
      </c>
      <c r="AG55">
        <v>11.38</v>
      </c>
      <c r="AH55">
        <v>0</v>
      </c>
      <c r="AI55">
        <v>1</v>
      </c>
      <c r="AJ55">
        <v>1</v>
      </c>
      <c r="AK55">
        <v>1</v>
      </c>
      <c r="AL55">
        <v>1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3</v>
      </c>
      <c r="AT55">
        <v>11.95</v>
      </c>
      <c r="AU55" t="s">
        <v>11</v>
      </c>
      <c r="AV55">
        <v>0</v>
      </c>
      <c r="AW55">
        <v>2</v>
      </c>
      <c r="AX55">
        <v>52156515</v>
      </c>
      <c r="AY55">
        <v>1</v>
      </c>
      <c r="AZ55">
        <v>0</v>
      </c>
      <c r="BA55">
        <v>62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Y55*Source!I78</f>
        <v>2.5393750000000002</v>
      </c>
      <c r="CY55">
        <f>AB55</f>
        <v>80.52</v>
      </c>
      <c r="CZ55">
        <f>AF55</f>
        <v>80.52</v>
      </c>
      <c r="DA55">
        <f>AJ55</f>
        <v>1</v>
      </c>
      <c r="DB55">
        <f t="shared" si="7"/>
        <v>1202.76</v>
      </c>
      <c r="DC55">
        <f t="shared" si="8"/>
        <v>169.99</v>
      </c>
    </row>
    <row r="56" spans="1:107" x14ac:dyDescent="0.2">
      <c r="A56">
        <f>ROW(Source!A78)</f>
        <v>78</v>
      </c>
      <c r="B56">
        <v>50633680</v>
      </c>
      <c r="C56">
        <v>52156510</v>
      </c>
      <c r="D56">
        <v>45811486</v>
      </c>
      <c r="E56">
        <v>1</v>
      </c>
      <c r="F56">
        <v>1</v>
      </c>
      <c r="G56">
        <v>1</v>
      </c>
      <c r="H56">
        <v>2</v>
      </c>
      <c r="I56" t="s">
        <v>350</v>
      </c>
      <c r="J56" t="s">
        <v>351</v>
      </c>
      <c r="K56" t="s">
        <v>352</v>
      </c>
      <c r="L56">
        <v>45811227</v>
      </c>
      <c r="N56">
        <v>1013</v>
      </c>
      <c r="O56" t="s">
        <v>330</v>
      </c>
      <c r="P56" t="s">
        <v>330</v>
      </c>
      <c r="Q56">
        <v>1</v>
      </c>
      <c r="W56">
        <v>0</v>
      </c>
      <c r="X56">
        <v>1026580179</v>
      </c>
      <c r="Y56">
        <v>30.512499999999999</v>
      </c>
      <c r="AA56">
        <v>0</v>
      </c>
      <c r="AB56">
        <v>83.54</v>
      </c>
      <c r="AC56">
        <v>9.8800000000000008</v>
      </c>
      <c r="AD56">
        <v>0</v>
      </c>
      <c r="AE56">
        <v>0</v>
      </c>
      <c r="AF56">
        <v>83.54</v>
      </c>
      <c r="AG56">
        <v>9.8800000000000008</v>
      </c>
      <c r="AH56">
        <v>0</v>
      </c>
      <c r="AI56">
        <v>1</v>
      </c>
      <c r="AJ56">
        <v>1</v>
      </c>
      <c r="AK56">
        <v>1</v>
      </c>
      <c r="AL56">
        <v>1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</v>
      </c>
      <c r="AT56">
        <v>24.41</v>
      </c>
      <c r="AU56" t="s">
        <v>11</v>
      </c>
      <c r="AV56">
        <v>0</v>
      </c>
      <c r="AW56">
        <v>2</v>
      </c>
      <c r="AX56">
        <v>52156516</v>
      </c>
      <c r="AY56">
        <v>1</v>
      </c>
      <c r="AZ56">
        <v>0</v>
      </c>
      <c r="BA56">
        <v>63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Y56*Source!I78</f>
        <v>5.187125</v>
      </c>
      <c r="CY56">
        <f>AB56</f>
        <v>83.54</v>
      </c>
      <c r="CZ56">
        <f>AF56</f>
        <v>83.54</v>
      </c>
      <c r="DA56">
        <f>AJ56</f>
        <v>1</v>
      </c>
      <c r="DB56">
        <f t="shared" si="7"/>
        <v>2549.0100000000002</v>
      </c>
      <c r="DC56">
        <f t="shared" si="8"/>
        <v>301.45999999999998</v>
      </c>
    </row>
    <row r="57" spans="1:107" x14ac:dyDescent="0.2">
      <c r="A57">
        <f>ROW(Source!A78)</f>
        <v>78</v>
      </c>
      <c r="B57">
        <v>50633680</v>
      </c>
      <c r="C57">
        <v>52156510</v>
      </c>
      <c r="D57">
        <v>45813321</v>
      </c>
      <c r="E57">
        <v>1</v>
      </c>
      <c r="F57">
        <v>1</v>
      </c>
      <c r="G57">
        <v>1</v>
      </c>
      <c r="H57">
        <v>2</v>
      </c>
      <c r="I57" t="s">
        <v>334</v>
      </c>
      <c r="J57" t="s">
        <v>335</v>
      </c>
      <c r="K57" t="s">
        <v>336</v>
      </c>
      <c r="L57">
        <v>45811227</v>
      </c>
      <c r="N57">
        <v>1013</v>
      </c>
      <c r="O57" t="s">
        <v>330</v>
      </c>
      <c r="P57" t="s">
        <v>330</v>
      </c>
      <c r="Q57">
        <v>1</v>
      </c>
      <c r="W57">
        <v>0</v>
      </c>
      <c r="X57">
        <v>771999048</v>
      </c>
      <c r="Y57">
        <v>0.41250000000000003</v>
      </c>
      <c r="AA57">
        <v>0</v>
      </c>
      <c r="AB57">
        <v>86.55</v>
      </c>
      <c r="AC57">
        <v>0</v>
      </c>
      <c r="AD57">
        <v>0</v>
      </c>
      <c r="AE57">
        <v>0</v>
      </c>
      <c r="AF57">
        <v>86.55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0.33</v>
      </c>
      <c r="AU57" t="s">
        <v>11</v>
      </c>
      <c r="AV57">
        <v>0</v>
      </c>
      <c r="AW57">
        <v>2</v>
      </c>
      <c r="AX57">
        <v>52156517</v>
      </c>
      <c r="AY57">
        <v>1</v>
      </c>
      <c r="AZ57">
        <v>0</v>
      </c>
      <c r="BA57">
        <v>64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Y57*Source!I78</f>
        <v>7.0125000000000007E-2</v>
      </c>
      <c r="CY57">
        <f>AB57</f>
        <v>86.55</v>
      </c>
      <c r="CZ57">
        <f>AF57</f>
        <v>86.55</v>
      </c>
      <c r="DA57">
        <f>AJ57</f>
        <v>1</v>
      </c>
      <c r="DB57">
        <f t="shared" si="7"/>
        <v>35.700000000000003</v>
      </c>
      <c r="DC57">
        <f t="shared" si="8"/>
        <v>0</v>
      </c>
    </row>
    <row r="58" spans="1:107" x14ac:dyDescent="0.2">
      <c r="A58">
        <f>ROW(Source!A78)</f>
        <v>78</v>
      </c>
      <c r="B58">
        <v>50633680</v>
      </c>
      <c r="C58">
        <v>52156510</v>
      </c>
      <c r="D58">
        <v>45829916</v>
      </c>
      <c r="E58">
        <v>1</v>
      </c>
      <c r="F58">
        <v>1</v>
      </c>
      <c r="G58">
        <v>1</v>
      </c>
      <c r="H58">
        <v>3</v>
      </c>
      <c r="I58" t="s">
        <v>167</v>
      </c>
      <c r="J58" t="s">
        <v>169</v>
      </c>
      <c r="K58" t="s">
        <v>168</v>
      </c>
      <c r="L58">
        <v>1354</v>
      </c>
      <c r="N58">
        <v>1010</v>
      </c>
      <c r="O58" t="s">
        <v>134</v>
      </c>
      <c r="P58" t="s">
        <v>134</v>
      </c>
      <c r="Q58">
        <v>1</v>
      </c>
      <c r="W58">
        <v>0</v>
      </c>
      <c r="X58">
        <v>-866973532</v>
      </c>
      <c r="Y58">
        <v>11.764706</v>
      </c>
      <c r="AA58">
        <v>31.7</v>
      </c>
      <c r="AB58">
        <v>0</v>
      </c>
      <c r="AC58">
        <v>0</v>
      </c>
      <c r="AD58">
        <v>0</v>
      </c>
      <c r="AE58">
        <v>31.7</v>
      </c>
      <c r="AF58">
        <v>0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N58">
        <v>0</v>
      </c>
      <c r="AO58">
        <v>0</v>
      </c>
      <c r="AP58">
        <v>0</v>
      </c>
      <c r="AQ58">
        <v>0</v>
      </c>
      <c r="AR58">
        <v>0</v>
      </c>
      <c r="AS58" t="s">
        <v>3</v>
      </c>
      <c r="AT58">
        <v>11.764706</v>
      </c>
      <c r="AU58" t="s">
        <v>3</v>
      </c>
      <c r="AV58">
        <v>0</v>
      </c>
      <c r="AW58">
        <v>1</v>
      </c>
      <c r="AX58">
        <v>-1</v>
      </c>
      <c r="AY58">
        <v>0</v>
      </c>
      <c r="AZ58">
        <v>0</v>
      </c>
      <c r="BA58" t="s">
        <v>3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Y58*Source!I78</f>
        <v>2.0000000200000003</v>
      </c>
      <c r="CY58">
        <f t="shared" ref="CY58:CY71" si="9">AA58</f>
        <v>31.7</v>
      </c>
      <c r="CZ58">
        <f t="shared" ref="CZ58:CZ71" si="10">AE58</f>
        <v>31.7</v>
      </c>
      <c r="DA58">
        <f t="shared" ref="DA58:DA71" si="11">AI58</f>
        <v>1</v>
      </c>
      <c r="DB58">
        <f t="shared" ref="DB58:DB71" si="12">ROUND(ROUND(AT58*CZ58,2),2)</f>
        <v>372.94</v>
      </c>
      <c r="DC58">
        <f t="shared" ref="DC58:DC71" si="13">ROUND(ROUND(AT58*AG58,2),2)</f>
        <v>0</v>
      </c>
    </row>
    <row r="59" spans="1:107" x14ac:dyDescent="0.2">
      <c r="A59">
        <f>ROW(Source!A78)</f>
        <v>78</v>
      </c>
      <c r="B59">
        <v>50633680</v>
      </c>
      <c r="C59">
        <v>52156510</v>
      </c>
      <c r="D59">
        <v>45829934</v>
      </c>
      <c r="E59">
        <v>1</v>
      </c>
      <c r="F59">
        <v>1</v>
      </c>
      <c r="G59">
        <v>1</v>
      </c>
      <c r="H59">
        <v>3</v>
      </c>
      <c r="I59" t="s">
        <v>182</v>
      </c>
      <c r="J59" t="s">
        <v>184</v>
      </c>
      <c r="K59" t="s">
        <v>183</v>
      </c>
      <c r="L59">
        <v>1354</v>
      </c>
      <c r="N59">
        <v>1010</v>
      </c>
      <c r="O59" t="s">
        <v>134</v>
      </c>
      <c r="P59" t="s">
        <v>134</v>
      </c>
      <c r="Q59">
        <v>1</v>
      </c>
      <c r="W59">
        <v>0</v>
      </c>
      <c r="X59">
        <v>875201068</v>
      </c>
      <c r="Y59">
        <v>35.294117999999997</v>
      </c>
      <c r="AA59">
        <v>32.32</v>
      </c>
      <c r="AB59">
        <v>0</v>
      </c>
      <c r="AC59">
        <v>0</v>
      </c>
      <c r="AD59">
        <v>0</v>
      </c>
      <c r="AE59">
        <v>32.32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N59">
        <v>0</v>
      </c>
      <c r="AO59">
        <v>0</v>
      </c>
      <c r="AP59">
        <v>0</v>
      </c>
      <c r="AQ59">
        <v>0</v>
      </c>
      <c r="AR59">
        <v>0</v>
      </c>
      <c r="AS59" t="s">
        <v>3</v>
      </c>
      <c r="AT59">
        <v>35.294117999999997</v>
      </c>
      <c r="AU59" t="s">
        <v>3</v>
      </c>
      <c r="AV59">
        <v>0</v>
      </c>
      <c r="AW59">
        <v>1</v>
      </c>
      <c r="AX59">
        <v>-1</v>
      </c>
      <c r="AY59">
        <v>0</v>
      </c>
      <c r="AZ59">
        <v>0</v>
      </c>
      <c r="BA59" t="s">
        <v>3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Y59*Source!I78</f>
        <v>6.0000000599999996</v>
      </c>
      <c r="CY59">
        <f t="shared" si="9"/>
        <v>32.32</v>
      </c>
      <c r="CZ59">
        <f t="shared" si="10"/>
        <v>32.32</v>
      </c>
      <c r="DA59">
        <f t="shared" si="11"/>
        <v>1</v>
      </c>
      <c r="DB59">
        <f t="shared" si="12"/>
        <v>1140.71</v>
      </c>
      <c r="DC59">
        <f t="shared" si="13"/>
        <v>0</v>
      </c>
    </row>
    <row r="60" spans="1:107" x14ac:dyDescent="0.2">
      <c r="A60">
        <f>ROW(Source!A78)</f>
        <v>78</v>
      </c>
      <c r="B60">
        <v>50633680</v>
      </c>
      <c r="C60">
        <v>52156510</v>
      </c>
      <c r="D60">
        <v>45829970</v>
      </c>
      <c r="E60">
        <v>1</v>
      </c>
      <c r="F60">
        <v>1</v>
      </c>
      <c r="G60">
        <v>1</v>
      </c>
      <c r="H60">
        <v>3</v>
      </c>
      <c r="I60" t="s">
        <v>190</v>
      </c>
      <c r="J60" t="s">
        <v>193</v>
      </c>
      <c r="K60" t="s">
        <v>191</v>
      </c>
      <c r="L60">
        <v>1035</v>
      </c>
      <c r="N60">
        <v>1013</v>
      </c>
      <c r="O60" t="s">
        <v>192</v>
      </c>
      <c r="P60" t="s">
        <v>192</v>
      </c>
      <c r="Q60">
        <v>1</v>
      </c>
      <c r="W60">
        <v>1</v>
      </c>
      <c r="X60">
        <v>2031122623</v>
      </c>
      <c r="Y60">
        <v>-2</v>
      </c>
      <c r="AA60">
        <v>226.87</v>
      </c>
      <c r="AB60">
        <v>0</v>
      </c>
      <c r="AC60">
        <v>0</v>
      </c>
      <c r="AD60">
        <v>0</v>
      </c>
      <c r="AE60">
        <v>226.87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N60">
        <v>0</v>
      </c>
      <c r="AO60">
        <v>1</v>
      </c>
      <c r="AP60">
        <v>0</v>
      </c>
      <c r="AQ60">
        <v>0</v>
      </c>
      <c r="AR60">
        <v>0</v>
      </c>
      <c r="AS60" t="s">
        <v>3</v>
      </c>
      <c r="AT60">
        <v>-2</v>
      </c>
      <c r="AU60" t="s">
        <v>3</v>
      </c>
      <c r="AV60">
        <v>0</v>
      </c>
      <c r="AW60">
        <v>2</v>
      </c>
      <c r="AX60">
        <v>52156519</v>
      </c>
      <c r="AY60">
        <v>1</v>
      </c>
      <c r="AZ60">
        <v>6144</v>
      </c>
      <c r="BA60">
        <v>66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Y60*Source!I78</f>
        <v>-0.34</v>
      </c>
      <c r="CY60">
        <f t="shared" si="9"/>
        <v>226.87</v>
      </c>
      <c r="CZ60">
        <f t="shared" si="10"/>
        <v>226.87</v>
      </c>
      <c r="DA60">
        <f t="shared" si="11"/>
        <v>1</v>
      </c>
      <c r="DB60">
        <f t="shared" si="12"/>
        <v>-453.74</v>
      </c>
      <c r="DC60">
        <f t="shared" si="13"/>
        <v>0</v>
      </c>
    </row>
    <row r="61" spans="1:107" x14ac:dyDescent="0.2">
      <c r="A61">
        <f>ROW(Source!A78)</f>
        <v>78</v>
      </c>
      <c r="B61">
        <v>50633680</v>
      </c>
      <c r="C61">
        <v>52156510</v>
      </c>
      <c r="D61">
        <v>45829972</v>
      </c>
      <c r="E61">
        <v>1</v>
      </c>
      <c r="F61">
        <v>1</v>
      </c>
      <c r="G61">
        <v>1</v>
      </c>
      <c r="H61">
        <v>3</v>
      </c>
      <c r="I61" t="s">
        <v>195</v>
      </c>
      <c r="J61" t="s">
        <v>197</v>
      </c>
      <c r="K61" t="s">
        <v>196</v>
      </c>
      <c r="L61">
        <v>1035</v>
      </c>
      <c r="N61">
        <v>1013</v>
      </c>
      <c r="O61" t="s">
        <v>192</v>
      </c>
      <c r="P61" t="s">
        <v>192</v>
      </c>
      <c r="Q61">
        <v>1</v>
      </c>
      <c r="W61">
        <v>1</v>
      </c>
      <c r="X61">
        <v>1389074853</v>
      </c>
      <c r="Y61">
        <v>-29</v>
      </c>
      <c r="AA61">
        <v>155.47</v>
      </c>
      <c r="AB61">
        <v>0</v>
      </c>
      <c r="AC61">
        <v>0</v>
      </c>
      <c r="AD61">
        <v>0</v>
      </c>
      <c r="AE61">
        <v>155.47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N61">
        <v>0</v>
      </c>
      <c r="AO61">
        <v>1</v>
      </c>
      <c r="AP61">
        <v>0</v>
      </c>
      <c r="AQ61">
        <v>0</v>
      </c>
      <c r="AR61">
        <v>0</v>
      </c>
      <c r="AS61" t="s">
        <v>3</v>
      </c>
      <c r="AT61">
        <v>-29</v>
      </c>
      <c r="AU61" t="s">
        <v>3</v>
      </c>
      <c r="AV61">
        <v>0</v>
      </c>
      <c r="AW61">
        <v>2</v>
      </c>
      <c r="AX61">
        <v>52156520</v>
      </c>
      <c r="AY61">
        <v>1</v>
      </c>
      <c r="AZ61">
        <v>6144</v>
      </c>
      <c r="BA61">
        <v>67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Y61*Source!I78</f>
        <v>-4.9300000000000006</v>
      </c>
      <c r="CY61">
        <f t="shared" si="9"/>
        <v>155.47</v>
      </c>
      <c r="CZ61">
        <f t="shared" si="10"/>
        <v>155.47</v>
      </c>
      <c r="DA61">
        <f t="shared" si="11"/>
        <v>1</v>
      </c>
      <c r="DB61">
        <f t="shared" si="12"/>
        <v>-4508.63</v>
      </c>
      <c r="DC61">
        <f t="shared" si="13"/>
        <v>0</v>
      </c>
    </row>
    <row r="62" spans="1:107" x14ac:dyDescent="0.2">
      <c r="A62">
        <f>ROW(Source!A78)</f>
        <v>78</v>
      </c>
      <c r="B62">
        <v>50633680</v>
      </c>
      <c r="C62">
        <v>52156510</v>
      </c>
      <c r="D62">
        <v>45829973</v>
      </c>
      <c r="E62">
        <v>1</v>
      </c>
      <c r="F62">
        <v>1</v>
      </c>
      <c r="G62">
        <v>1</v>
      </c>
      <c r="H62">
        <v>3</v>
      </c>
      <c r="I62" t="s">
        <v>161</v>
      </c>
      <c r="J62" t="s">
        <v>145</v>
      </c>
      <c r="K62" t="s">
        <v>162</v>
      </c>
      <c r="L62">
        <v>1354</v>
      </c>
      <c r="N62">
        <v>1010</v>
      </c>
      <c r="O62" t="s">
        <v>134</v>
      </c>
      <c r="P62" t="s">
        <v>134</v>
      </c>
      <c r="Q62">
        <v>1</v>
      </c>
      <c r="W62">
        <v>0</v>
      </c>
      <c r="X62">
        <v>1980259496</v>
      </c>
      <c r="Y62">
        <v>82.352941000000001</v>
      </c>
      <c r="AA62">
        <v>2.06</v>
      </c>
      <c r="AB62">
        <v>0</v>
      </c>
      <c r="AC62">
        <v>0</v>
      </c>
      <c r="AD62">
        <v>0</v>
      </c>
      <c r="AE62">
        <v>2.06</v>
      </c>
      <c r="AF62">
        <v>0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N62">
        <v>0</v>
      </c>
      <c r="AO62">
        <v>0</v>
      </c>
      <c r="AP62">
        <v>0</v>
      </c>
      <c r="AQ62">
        <v>0</v>
      </c>
      <c r="AR62">
        <v>0</v>
      </c>
      <c r="AS62" t="s">
        <v>3</v>
      </c>
      <c r="AT62">
        <v>82.352941000000001</v>
      </c>
      <c r="AU62" t="s">
        <v>3</v>
      </c>
      <c r="AV62">
        <v>0</v>
      </c>
      <c r="AW62">
        <v>2</v>
      </c>
      <c r="AX62">
        <v>52156521</v>
      </c>
      <c r="AY62">
        <v>1</v>
      </c>
      <c r="AZ62">
        <v>6144</v>
      </c>
      <c r="BA62">
        <v>68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Y62*Source!I78</f>
        <v>13.999999970000001</v>
      </c>
      <c r="CY62">
        <f t="shared" si="9"/>
        <v>2.06</v>
      </c>
      <c r="CZ62">
        <f t="shared" si="10"/>
        <v>2.06</v>
      </c>
      <c r="DA62">
        <f t="shared" si="11"/>
        <v>1</v>
      </c>
      <c r="DB62">
        <f t="shared" si="12"/>
        <v>169.65</v>
      </c>
      <c r="DC62">
        <f t="shared" si="13"/>
        <v>0</v>
      </c>
    </row>
    <row r="63" spans="1:107" x14ac:dyDescent="0.2">
      <c r="A63">
        <f>ROW(Source!A78)</f>
        <v>78</v>
      </c>
      <c r="B63">
        <v>50633680</v>
      </c>
      <c r="C63">
        <v>52156510</v>
      </c>
      <c r="D63">
        <v>45829974</v>
      </c>
      <c r="E63">
        <v>1</v>
      </c>
      <c r="F63">
        <v>1</v>
      </c>
      <c r="G63">
        <v>1</v>
      </c>
      <c r="H63">
        <v>3</v>
      </c>
      <c r="I63" t="s">
        <v>410</v>
      </c>
      <c r="J63" t="s">
        <v>411</v>
      </c>
      <c r="K63" t="s">
        <v>412</v>
      </c>
      <c r="L63">
        <v>1354</v>
      </c>
      <c r="N63">
        <v>1010</v>
      </c>
      <c r="O63" t="s">
        <v>134</v>
      </c>
      <c r="P63" t="s">
        <v>134</v>
      </c>
      <c r="Q63">
        <v>1</v>
      </c>
      <c r="W63">
        <v>0</v>
      </c>
      <c r="X63">
        <v>-200512271</v>
      </c>
      <c r="Y63">
        <v>1.8</v>
      </c>
      <c r="AA63">
        <v>920.66</v>
      </c>
      <c r="AB63">
        <v>0</v>
      </c>
      <c r="AC63">
        <v>0</v>
      </c>
      <c r="AD63">
        <v>0</v>
      </c>
      <c r="AE63">
        <v>920.66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N63">
        <v>0</v>
      </c>
      <c r="AO63">
        <v>1</v>
      </c>
      <c r="AP63">
        <v>0</v>
      </c>
      <c r="AQ63">
        <v>0</v>
      </c>
      <c r="AR63">
        <v>0</v>
      </c>
      <c r="AS63" t="s">
        <v>3</v>
      </c>
      <c r="AT63">
        <v>1.8</v>
      </c>
      <c r="AU63" t="s">
        <v>3</v>
      </c>
      <c r="AV63">
        <v>0</v>
      </c>
      <c r="AW63">
        <v>2</v>
      </c>
      <c r="AX63">
        <v>52156522</v>
      </c>
      <c r="AY63">
        <v>1</v>
      </c>
      <c r="AZ63">
        <v>0</v>
      </c>
      <c r="BA63">
        <v>69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Y63*Source!I78</f>
        <v>0.30600000000000005</v>
      </c>
      <c r="CY63">
        <f t="shared" si="9"/>
        <v>920.66</v>
      </c>
      <c r="CZ63">
        <f t="shared" si="10"/>
        <v>920.66</v>
      </c>
      <c r="DA63">
        <f t="shared" si="11"/>
        <v>1</v>
      </c>
      <c r="DB63">
        <f t="shared" si="12"/>
        <v>1657.19</v>
      </c>
      <c r="DC63">
        <f t="shared" si="13"/>
        <v>0</v>
      </c>
    </row>
    <row r="64" spans="1:107" x14ac:dyDescent="0.2">
      <c r="A64">
        <f>ROW(Source!A78)</f>
        <v>78</v>
      </c>
      <c r="B64">
        <v>50633680</v>
      </c>
      <c r="C64">
        <v>52156510</v>
      </c>
      <c r="D64">
        <v>45829975</v>
      </c>
      <c r="E64">
        <v>1</v>
      </c>
      <c r="F64">
        <v>1</v>
      </c>
      <c r="G64">
        <v>1</v>
      </c>
      <c r="H64">
        <v>3</v>
      </c>
      <c r="I64" t="s">
        <v>413</v>
      </c>
      <c r="J64" t="s">
        <v>414</v>
      </c>
      <c r="K64" t="s">
        <v>415</v>
      </c>
      <c r="L64">
        <v>1354</v>
      </c>
      <c r="N64">
        <v>1010</v>
      </c>
      <c r="O64" t="s">
        <v>134</v>
      </c>
      <c r="P64" t="s">
        <v>134</v>
      </c>
      <c r="Q64">
        <v>1</v>
      </c>
      <c r="W64">
        <v>0</v>
      </c>
      <c r="X64">
        <v>-1522331438</v>
      </c>
      <c r="Y64">
        <v>62</v>
      </c>
      <c r="AA64">
        <v>5.48</v>
      </c>
      <c r="AB64">
        <v>0</v>
      </c>
      <c r="AC64">
        <v>0</v>
      </c>
      <c r="AD64">
        <v>0</v>
      </c>
      <c r="AE64">
        <v>5.48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N64">
        <v>0</v>
      </c>
      <c r="AO64">
        <v>1</v>
      </c>
      <c r="AP64">
        <v>0</v>
      </c>
      <c r="AQ64">
        <v>0</v>
      </c>
      <c r="AR64">
        <v>0</v>
      </c>
      <c r="AS64" t="s">
        <v>3</v>
      </c>
      <c r="AT64">
        <v>62</v>
      </c>
      <c r="AU64" t="s">
        <v>3</v>
      </c>
      <c r="AV64">
        <v>0</v>
      </c>
      <c r="AW64">
        <v>2</v>
      </c>
      <c r="AX64">
        <v>52156523</v>
      </c>
      <c r="AY64">
        <v>1</v>
      </c>
      <c r="AZ64">
        <v>0</v>
      </c>
      <c r="BA64">
        <v>70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Y64*Source!I78</f>
        <v>10.540000000000001</v>
      </c>
      <c r="CY64">
        <f t="shared" si="9"/>
        <v>5.48</v>
      </c>
      <c r="CZ64">
        <f t="shared" si="10"/>
        <v>5.48</v>
      </c>
      <c r="DA64">
        <f t="shared" si="11"/>
        <v>1</v>
      </c>
      <c r="DB64">
        <f t="shared" si="12"/>
        <v>339.76</v>
      </c>
      <c r="DC64">
        <f t="shared" si="13"/>
        <v>0</v>
      </c>
    </row>
    <row r="65" spans="1:107" x14ac:dyDescent="0.2">
      <c r="A65">
        <f>ROW(Source!A78)</f>
        <v>78</v>
      </c>
      <c r="B65">
        <v>50633680</v>
      </c>
      <c r="C65">
        <v>52156510</v>
      </c>
      <c r="D65">
        <v>45871491</v>
      </c>
      <c r="E65">
        <v>1</v>
      </c>
      <c r="F65">
        <v>1</v>
      </c>
      <c r="G65">
        <v>1</v>
      </c>
      <c r="H65">
        <v>3</v>
      </c>
      <c r="I65" t="s">
        <v>178</v>
      </c>
      <c r="J65" t="s">
        <v>180</v>
      </c>
      <c r="K65" t="s">
        <v>179</v>
      </c>
      <c r="L65">
        <v>1477</v>
      </c>
      <c r="N65">
        <v>1013</v>
      </c>
      <c r="O65" t="s">
        <v>139</v>
      </c>
      <c r="P65" t="s">
        <v>141</v>
      </c>
      <c r="Q65">
        <v>1</v>
      </c>
      <c r="W65">
        <v>0</v>
      </c>
      <c r="X65">
        <v>-433544038</v>
      </c>
      <c r="Y65">
        <v>1.02</v>
      </c>
      <c r="AA65">
        <v>12292.07</v>
      </c>
      <c r="AB65">
        <v>0</v>
      </c>
      <c r="AC65">
        <v>0</v>
      </c>
      <c r="AD65">
        <v>0</v>
      </c>
      <c r="AE65">
        <v>12292.07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N65">
        <v>0</v>
      </c>
      <c r="AO65">
        <v>0</v>
      </c>
      <c r="AP65">
        <v>0</v>
      </c>
      <c r="AQ65">
        <v>0</v>
      </c>
      <c r="AR65">
        <v>0</v>
      </c>
      <c r="AS65" t="s">
        <v>3</v>
      </c>
      <c r="AT65">
        <v>1.02</v>
      </c>
      <c r="AU65" t="s">
        <v>3</v>
      </c>
      <c r="AV65">
        <v>0</v>
      </c>
      <c r="AW65">
        <v>1</v>
      </c>
      <c r="AX65">
        <v>-1</v>
      </c>
      <c r="AY65">
        <v>0</v>
      </c>
      <c r="AZ65">
        <v>0</v>
      </c>
      <c r="BA65" t="s">
        <v>3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Y65*Source!I78</f>
        <v>0.17340000000000003</v>
      </c>
      <c r="CY65">
        <f t="shared" si="9"/>
        <v>12292.07</v>
      </c>
      <c r="CZ65">
        <f t="shared" si="10"/>
        <v>12292.07</v>
      </c>
      <c r="DA65">
        <f t="shared" si="11"/>
        <v>1</v>
      </c>
      <c r="DB65">
        <f t="shared" si="12"/>
        <v>12537.91</v>
      </c>
      <c r="DC65">
        <f t="shared" si="13"/>
        <v>0</v>
      </c>
    </row>
    <row r="66" spans="1:107" x14ac:dyDescent="0.2">
      <c r="A66">
        <f>ROW(Source!A78)</f>
        <v>78</v>
      </c>
      <c r="B66">
        <v>50633680</v>
      </c>
      <c r="C66">
        <v>52156510</v>
      </c>
      <c r="D66">
        <v>45871587</v>
      </c>
      <c r="E66">
        <v>1</v>
      </c>
      <c r="F66">
        <v>1</v>
      </c>
      <c r="G66">
        <v>1</v>
      </c>
      <c r="H66">
        <v>3</v>
      </c>
      <c r="I66" t="s">
        <v>186</v>
      </c>
      <c r="J66" t="s">
        <v>188</v>
      </c>
      <c r="K66" t="s">
        <v>187</v>
      </c>
      <c r="L66">
        <v>1477</v>
      </c>
      <c r="N66">
        <v>1013</v>
      </c>
      <c r="O66" t="s">
        <v>139</v>
      </c>
      <c r="P66" t="s">
        <v>141</v>
      </c>
      <c r="Q66">
        <v>1</v>
      </c>
      <c r="W66">
        <v>0</v>
      </c>
      <c r="X66">
        <v>896236874</v>
      </c>
      <c r="Y66">
        <v>1.02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N66">
        <v>1</v>
      </c>
      <c r="AO66">
        <v>0</v>
      </c>
      <c r="AP66">
        <v>0</v>
      </c>
      <c r="AQ66">
        <v>0</v>
      </c>
      <c r="AR66">
        <v>0</v>
      </c>
      <c r="AS66" t="s">
        <v>3</v>
      </c>
      <c r="AT66">
        <v>1.02</v>
      </c>
      <c r="AU66" t="s">
        <v>3</v>
      </c>
      <c r="AV66">
        <v>0</v>
      </c>
      <c r="AW66">
        <v>2</v>
      </c>
      <c r="AX66">
        <v>52156524</v>
      </c>
      <c r="AY66">
        <v>1</v>
      </c>
      <c r="AZ66">
        <v>0</v>
      </c>
      <c r="BA66">
        <v>71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Y66*Source!I78</f>
        <v>0.17340000000000003</v>
      </c>
      <c r="CY66">
        <f t="shared" si="9"/>
        <v>0</v>
      </c>
      <c r="CZ66">
        <f t="shared" si="10"/>
        <v>0</v>
      </c>
      <c r="DA66">
        <f t="shared" si="11"/>
        <v>1</v>
      </c>
      <c r="DB66">
        <f t="shared" si="12"/>
        <v>0</v>
      </c>
      <c r="DC66">
        <f t="shared" si="13"/>
        <v>0</v>
      </c>
    </row>
    <row r="67" spans="1:107" x14ac:dyDescent="0.2">
      <c r="A67">
        <f>ROW(Source!A78)</f>
        <v>78</v>
      </c>
      <c r="B67">
        <v>50633680</v>
      </c>
      <c r="C67">
        <v>52156510</v>
      </c>
      <c r="D67">
        <v>45880955</v>
      </c>
      <c r="E67">
        <v>1</v>
      </c>
      <c r="F67">
        <v>1</v>
      </c>
      <c r="G67">
        <v>1</v>
      </c>
      <c r="H67">
        <v>3</v>
      </c>
      <c r="I67" t="s">
        <v>171</v>
      </c>
      <c r="J67" t="s">
        <v>173</v>
      </c>
      <c r="K67" t="s">
        <v>172</v>
      </c>
      <c r="L67">
        <v>1354</v>
      </c>
      <c r="N67">
        <v>1010</v>
      </c>
      <c r="O67" t="s">
        <v>134</v>
      </c>
      <c r="P67" t="s">
        <v>134</v>
      </c>
      <c r="Q67">
        <v>1</v>
      </c>
      <c r="W67">
        <v>0</v>
      </c>
      <c r="X67">
        <v>-216975290</v>
      </c>
      <c r="Y67">
        <v>58.823529000000001</v>
      </c>
      <c r="AA67">
        <v>11.6</v>
      </c>
      <c r="AB67">
        <v>0</v>
      </c>
      <c r="AC67">
        <v>0</v>
      </c>
      <c r="AD67">
        <v>0</v>
      </c>
      <c r="AE67">
        <v>11.6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N67">
        <v>0</v>
      </c>
      <c r="AO67">
        <v>0</v>
      </c>
      <c r="AP67">
        <v>0</v>
      </c>
      <c r="AQ67">
        <v>0</v>
      </c>
      <c r="AR67">
        <v>0</v>
      </c>
      <c r="AS67" t="s">
        <v>3</v>
      </c>
      <c r="AT67">
        <v>58.823529000000001</v>
      </c>
      <c r="AU67" t="s">
        <v>3</v>
      </c>
      <c r="AV67">
        <v>0</v>
      </c>
      <c r="AW67">
        <v>1</v>
      </c>
      <c r="AX67">
        <v>-1</v>
      </c>
      <c r="AY67">
        <v>0</v>
      </c>
      <c r="AZ67">
        <v>0</v>
      </c>
      <c r="BA67" t="s">
        <v>3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Y67*Source!I78</f>
        <v>9.9999999300000013</v>
      </c>
      <c r="CY67">
        <f t="shared" si="9"/>
        <v>11.6</v>
      </c>
      <c r="CZ67">
        <f t="shared" si="10"/>
        <v>11.6</v>
      </c>
      <c r="DA67">
        <f t="shared" si="11"/>
        <v>1</v>
      </c>
      <c r="DB67">
        <f t="shared" si="12"/>
        <v>682.35</v>
      </c>
      <c r="DC67">
        <f t="shared" si="13"/>
        <v>0</v>
      </c>
    </row>
    <row r="68" spans="1:107" x14ac:dyDescent="0.2">
      <c r="A68">
        <f>ROW(Source!A78)</f>
        <v>78</v>
      </c>
      <c r="B68">
        <v>50633680</v>
      </c>
      <c r="C68">
        <v>52156510</v>
      </c>
      <c r="D68">
        <v>0</v>
      </c>
      <c r="E68">
        <v>1</v>
      </c>
      <c r="F68">
        <v>1</v>
      </c>
      <c r="G68">
        <v>1</v>
      </c>
      <c r="H68">
        <v>3</v>
      </c>
      <c r="I68" t="s">
        <v>143</v>
      </c>
      <c r="J68" t="s">
        <v>145</v>
      </c>
      <c r="K68" t="s">
        <v>144</v>
      </c>
      <c r="L68">
        <v>1354</v>
      </c>
      <c r="N68">
        <v>1010</v>
      </c>
      <c r="O68" t="s">
        <v>134</v>
      </c>
      <c r="P68" t="s">
        <v>134</v>
      </c>
      <c r="Q68">
        <v>1</v>
      </c>
      <c r="W68">
        <v>0</v>
      </c>
      <c r="X68">
        <v>85627560</v>
      </c>
      <c r="Y68">
        <v>41.176470999999999</v>
      </c>
      <c r="AA68">
        <v>35.61</v>
      </c>
      <c r="AB68">
        <v>0</v>
      </c>
      <c r="AC68">
        <v>0</v>
      </c>
      <c r="AD68">
        <v>0</v>
      </c>
      <c r="AE68">
        <v>35.61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N68">
        <v>0</v>
      </c>
      <c r="AO68">
        <v>0</v>
      </c>
      <c r="AP68">
        <v>0</v>
      </c>
      <c r="AQ68">
        <v>0</v>
      </c>
      <c r="AR68">
        <v>0</v>
      </c>
      <c r="AS68" t="s">
        <v>3</v>
      </c>
      <c r="AT68">
        <v>41.176470999999999</v>
      </c>
      <c r="AU68" t="s">
        <v>3</v>
      </c>
      <c r="AV68">
        <v>0</v>
      </c>
      <c r="AW68">
        <v>1</v>
      </c>
      <c r="AX68">
        <v>-1</v>
      </c>
      <c r="AY68">
        <v>0</v>
      </c>
      <c r="AZ68">
        <v>0</v>
      </c>
      <c r="BA68" t="s">
        <v>3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Y68*Source!I78</f>
        <v>7.0000000700000005</v>
      </c>
      <c r="CY68">
        <f t="shared" si="9"/>
        <v>35.61</v>
      </c>
      <c r="CZ68">
        <f t="shared" si="10"/>
        <v>35.61</v>
      </c>
      <c r="DA68">
        <f t="shared" si="11"/>
        <v>1</v>
      </c>
      <c r="DB68">
        <f t="shared" si="12"/>
        <v>1466.29</v>
      </c>
      <c r="DC68">
        <f t="shared" si="13"/>
        <v>0</v>
      </c>
    </row>
    <row r="69" spans="1:107" x14ac:dyDescent="0.2">
      <c r="A69">
        <f>ROW(Source!A78)</f>
        <v>78</v>
      </c>
      <c r="B69">
        <v>50633680</v>
      </c>
      <c r="C69">
        <v>52156510</v>
      </c>
      <c r="D69">
        <v>0</v>
      </c>
      <c r="E69">
        <v>1</v>
      </c>
      <c r="F69">
        <v>1</v>
      </c>
      <c r="G69">
        <v>1</v>
      </c>
      <c r="H69">
        <v>3</v>
      </c>
      <c r="I69" t="s">
        <v>149</v>
      </c>
      <c r="J69" t="s">
        <v>145</v>
      </c>
      <c r="K69" t="s">
        <v>150</v>
      </c>
      <c r="L69">
        <v>1354</v>
      </c>
      <c r="N69">
        <v>1010</v>
      </c>
      <c r="O69" t="s">
        <v>134</v>
      </c>
      <c r="P69" t="s">
        <v>134</v>
      </c>
      <c r="Q69">
        <v>1</v>
      </c>
      <c r="W69">
        <v>0</v>
      </c>
      <c r="X69">
        <v>-1506632408</v>
      </c>
      <c r="Y69">
        <v>41.176470999999999</v>
      </c>
      <c r="AA69">
        <v>11.92</v>
      </c>
      <c r="AB69">
        <v>0</v>
      </c>
      <c r="AC69">
        <v>0</v>
      </c>
      <c r="AD69">
        <v>0</v>
      </c>
      <c r="AE69">
        <v>11.92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N69">
        <v>0</v>
      </c>
      <c r="AO69">
        <v>0</v>
      </c>
      <c r="AP69">
        <v>0</v>
      </c>
      <c r="AQ69">
        <v>0</v>
      </c>
      <c r="AR69">
        <v>0</v>
      </c>
      <c r="AS69" t="s">
        <v>3</v>
      </c>
      <c r="AT69">
        <v>41.176470999999999</v>
      </c>
      <c r="AU69" t="s">
        <v>3</v>
      </c>
      <c r="AV69">
        <v>0</v>
      </c>
      <c r="AW69">
        <v>1</v>
      </c>
      <c r="AX69">
        <v>-1</v>
      </c>
      <c r="AY69">
        <v>0</v>
      </c>
      <c r="AZ69">
        <v>0</v>
      </c>
      <c r="BA69" t="s">
        <v>3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Y69*Source!I78</f>
        <v>7.0000000700000005</v>
      </c>
      <c r="CY69">
        <f t="shared" si="9"/>
        <v>11.92</v>
      </c>
      <c r="CZ69">
        <f t="shared" si="10"/>
        <v>11.92</v>
      </c>
      <c r="DA69">
        <f t="shared" si="11"/>
        <v>1</v>
      </c>
      <c r="DB69">
        <f t="shared" si="12"/>
        <v>490.82</v>
      </c>
      <c r="DC69">
        <f t="shared" si="13"/>
        <v>0</v>
      </c>
    </row>
    <row r="70" spans="1:107" x14ac:dyDescent="0.2">
      <c r="A70">
        <f>ROW(Source!A78)</f>
        <v>78</v>
      </c>
      <c r="B70">
        <v>50633680</v>
      </c>
      <c r="C70">
        <v>52156510</v>
      </c>
      <c r="D70">
        <v>0</v>
      </c>
      <c r="E70">
        <v>1</v>
      </c>
      <c r="F70">
        <v>1</v>
      </c>
      <c r="G70">
        <v>1</v>
      </c>
      <c r="H70">
        <v>3</v>
      </c>
      <c r="I70" t="s">
        <v>153</v>
      </c>
      <c r="J70" t="s">
        <v>145</v>
      </c>
      <c r="K70" t="s">
        <v>154</v>
      </c>
      <c r="L70">
        <v>1354</v>
      </c>
      <c r="N70">
        <v>1010</v>
      </c>
      <c r="O70" t="s">
        <v>134</v>
      </c>
      <c r="P70" t="s">
        <v>134</v>
      </c>
      <c r="Q70">
        <v>1</v>
      </c>
      <c r="W70">
        <v>0</v>
      </c>
      <c r="X70">
        <v>-1765541741</v>
      </c>
      <c r="Y70">
        <v>35.294117999999997</v>
      </c>
      <c r="AA70">
        <v>24.7</v>
      </c>
      <c r="AB70">
        <v>0</v>
      </c>
      <c r="AC70">
        <v>0</v>
      </c>
      <c r="AD70">
        <v>0</v>
      </c>
      <c r="AE70">
        <v>24.7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N70">
        <v>0</v>
      </c>
      <c r="AO70">
        <v>0</v>
      </c>
      <c r="AP70">
        <v>0</v>
      </c>
      <c r="AQ70">
        <v>0</v>
      </c>
      <c r="AR70">
        <v>0</v>
      </c>
      <c r="AS70" t="s">
        <v>3</v>
      </c>
      <c r="AT70">
        <v>35.294117999999997</v>
      </c>
      <c r="AU70" t="s">
        <v>3</v>
      </c>
      <c r="AV70">
        <v>0</v>
      </c>
      <c r="AW70">
        <v>1</v>
      </c>
      <c r="AX70">
        <v>-1</v>
      </c>
      <c r="AY70">
        <v>0</v>
      </c>
      <c r="AZ70">
        <v>0</v>
      </c>
      <c r="BA70" t="s">
        <v>3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X70">
        <f>Y70*Source!I78</f>
        <v>6.0000000599999996</v>
      </c>
      <c r="CY70">
        <f t="shared" si="9"/>
        <v>24.7</v>
      </c>
      <c r="CZ70">
        <f t="shared" si="10"/>
        <v>24.7</v>
      </c>
      <c r="DA70">
        <f t="shared" si="11"/>
        <v>1</v>
      </c>
      <c r="DB70">
        <f t="shared" si="12"/>
        <v>871.76</v>
      </c>
      <c r="DC70">
        <f t="shared" si="13"/>
        <v>0</v>
      </c>
    </row>
    <row r="71" spans="1:107" x14ac:dyDescent="0.2">
      <c r="A71">
        <f>ROW(Source!A78)</f>
        <v>78</v>
      </c>
      <c r="B71">
        <v>50633680</v>
      </c>
      <c r="C71">
        <v>52156510</v>
      </c>
      <c r="D71">
        <v>0</v>
      </c>
      <c r="E71">
        <v>1</v>
      </c>
      <c r="F71">
        <v>1</v>
      </c>
      <c r="G71">
        <v>1</v>
      </c>
      <c r="H71">
        <v>3</v>
      </c>
      <c r="I71" t="s">
        <v>157</v>
      </c>
      <c r="J71" t="s">
        <v>145</v>
      </c>
      <c r="K71" t="s">
        <v>158</v>
      </c>
      <c r="L71">
        <v>1354</v>
      </c>
      <c r="N71">
        <v>1010</v>
      </c>
      <c r="O71" t="s">
        <v>134</v>
      </c>
      <c r="P71" t="s">
        <v>134</v>
      </c>
      <c r="Q71">
        <v>1</v>
      </c>
      <c r="W71">
        <v>0</v>
      </c>
      <c r="X71">
        <v>801659528</v>
      </c>
      <c r="Y71">
        <v>247.05882399999999</v>
      </c>
      <c r="AA71">
        <v>21.77</v>
      </c>
      <c r="AB71">
        <v>0</v>
      </c>
      <c r="AC71">
        <v>0</v>
      </c>
      <c r="AD71">
        <v>0</v>
      </c>
      <c r="AE71">
        <v>21.77</v>
      </c>
      <c r="AF71">
        <v>0</v>
      </c>
      <c r="AG71">
        <v>0</v>
      </c>
      <c r="AH71">
        <v>0</v>
      </c>
      <c r="AI71">
        <v>1</v>
      </c>
      <c r="AJ71">
        <v>1</v>
      </c>
      <c r="AK71">
        <v>1</v>
      </c>
      <c r="AL71">
        <v>1</v>
      </c>
      <c r="AN71">
        <v>0</v>
      </c>
      <c r="AO71">
        <v>0</v>
      </c>
      <c r="AP71">
        <v>0</v>
      </c>
      <c r="AQ71">
        <v>0</v>
      </c>
      <c r="AR71">
        <v>0</v>
      </c>
      <c r="AS71" t="s">
        <v>3</v>
      </c>
      <c r="AT71">
        <v>247.05882399999999</v>
      </c>
      <c r="AU71" t="s">
        <v>3</v>
      </c>
      <c r="AV71">
        <v>0</v>
      </c>
      <c r="AW71">
        <v>1</v>
      </c>
      <c r="AX71">
        <v>-1</v>
      </c>
      <c r="AY71">
        <v>0</v>
      </c>
      <c r="AZ71">
        <v>0</v>
      </c>
      <c r="BA71" t="s">
        <v>3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X71">
        <f>Y71*Source!I78</f>
        <v>42.00000008</v>
      </c>
      <c r="CY71">
        <f t="shared" si="9"/>
        <v>21.77</v>
      </c>
      <c r="CZ71">
        <f t="shared" si="10"/>
        <v>21.77</v>
      </c>
      <c r="DA71">
        <f t="shared" si="11"/>
        <v>1</v>
      </c>
      <c r="DB71">
        <f t="shared" si="12"/>
        <v>5378.47</v>
      </c>
      <c r="DC71">
        <f t="shared" si="13"/>
        <v>0</v>
      </c>
    </row>
    <row r="72" spans="1:107" x14ac:dyDescent="0.2">
      <c r="A72">
        <f>ROW(Source!A91)</f>
        <v>91</v>
      </c>
      <c r="B72">
        <v>50633680</v>
      </c>
      <c r="C72">
        <v>50663649</v>
      </c>
      <c r="D72">
        <v>45976914</v>
      </c>
      <c r="E72">
        <v>1</v>
      </c>
      <c r="F72">
        <v>1</v>
      </c>
      <c r="G72">
        <v>1</v>
      </c>
      <c r="H72">
        <v>1</v>
      </c>
      <c r="I72" t="s">
        <v>416</v>
      </c>
      <c r="J72" t="s">
        <v>3</v>
      </c>
      <c r="K72" t="s">
        <v>417</v>
      </c>
      <c r="L72">
        <v>1476</v>
      </c>
      <c r="N72">
        <v>1013</v>
      </c>
      <c r="O72" t="s">
        <v>323</v>
      </c>
      <c r="P72" t="s">
        <v>324</v>
      </c>
      <c r="Q72">
        <v>1</v>
      </c>
      <c r="W72">
        <v>0</v>
      </c>
      <c r="X72">
        <v>1477335111</v>
      </c>
      <c r="Y72">
        <v>2.0699999999999998</v>
      </c>
      <c r="AA72">
        <v>0</v>
      </c>
      <c r="AB72">
        <v>0</v>
      </c>
      <c r="AC72">
        <v>0</v>
      </c>
      <c r="AD72">
        <v>6.88</v>
      </c>
      <c r="AE72">
        <v>0</v>
      </c>
      <c r="AF72">
        <v>0</v>
      </c>
      <c r="AG72">
        <v>0</v>
      </c>
      <c r="AH72">
        <v>6.88</v>
      </c>
      <c r="AI72">
        <v>1</v>
      </c>
      <c r="AJ72">
        <v>1</v>
      </c>
      <c r="AK72">
        <v>1</v>
      </c>
      <c r="AL72">
        <v>1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3</v>
      </c>
      <c r="AT72">
        <v>1.8</v>
      </c>
      <c r="AU72" t="s">
        <v>12</v>
      </c>
      <c r="AV72">
        <v>1</v>
      </c>
      <c r="AW72">
        <v>2</v>
      </c>
      <c r="AX72">
        <v>50663650</v>
      </c>
      <c r="AY72">
        <v>1</v>
      </c>
      <c r="AZ72">
        <v>0</v>
      </c>
      <c r="BA72">
        <v>73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X72">
        <f>Y72*Source!I91</f>
        <v>2.0699999999999998</v>
      </c>
      <c r="CY72">
        <f>AD72</f>
        <v>6.88</v>
      </c>
      <c r="CZ72">
        <f>AH72</f>
        <v>6.88</v>
      </c>
      <c r="DA72">
        <f>AL72</f>
        <v>1</v>
      </c>
      <c r="DB72">
        <f>ROUND((ROUND(AT72*CZ72,2)*1.15),2)</f>
        <v>14.24</v>
      </c>
      <c r="DC72">
        <f>ROUND((ROUND(AT72*AG72,2)*1.15),2)</f>
        <v>0</v>
      </c>
    </row>
    <row r="73" spans="1:107" x14ac:dyDescent="0.2">
      <c r="A73">
        <f>ROW(Source!A91)</f>
        <v>91</v>
      </c>
      <c r="B73">
        <v>50633680</v>
      </c>
      <c r="C73">
        <v>50663649</v>
      </c>
      <c r="D73">
        <v>45811549</v>
      </c>
      <c r="E73">
        <v>1</v>
      </c>
      <c r="F73">
        <v>1</v>
      </c>
      <c r="G73">
        <v>1</v>
      </c>
      <c r="H73">
        <v>2</v>
      </c>
      <c r="I73" t="s">
        <v>418</v>
      </c>
      <c r="J73" t="s">
        <v>419</v>
      </c>
      <c r="K73" t="s">
        <v>420</v>
      </c>
      <c r="L73">
        <v>45811227</v>
      </c>
      <c r="N73">
        <v>1013</v>
      </c>
      <c r="O73" t="s">
        <v>330</v>
      </c>
      <c r="P73" t="s">
        <v>330</v>
      </c>
      <c r="Q73">
        <v>1</v>
      </c>
      <c r="W73">
        <v>0</v>
      </c>
      <c r="X73">
        <v>98904828</v>
      </c>
      <c r="Y73">
        <v>0.625</v>
      </c>
      <c r="AA73">
        <v>0</v>
      </c>
      <c r="AB73">
        <v>14</v>
      </c>
      <c r="AC73">
        <v>0</v>
      </c>
      <c r="AD73">
        <v>0</v>
      </c>
      <c r="AE73">
        <v>0</v>
      </c>
      <c r="AF73">
        <v>14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3</v>
      </c>
      <c r="AT73">
        <v>0.5</v>
      </c>
      <c r="AU73" t="s">
        <v>11</v>
      </c>
      <c r="AV73">
        <v>0</v>
      </c>
      <c r="AW73">
        <v>2</v>
      </c>
      <c r="AX73">
        <v>50663651</v>
      </c>
      <c r="AY73">
        <v>1</v>
      </c>
      <c r="AZ73">
        <v>0</v>
      </c>
      <c r="BA73">
        <v>74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X73">
        <f>Y73*Source!I91</f>
        <v>0.625</v>
      </c>
      <c r="CY73">
        <f>AB73</f>
        <v>14</v>
      </c>
      <c r="CZ73">
        <f>AF73</f>
        <v>14</v>
      </c>
      <c r="DA73">
        <f>AJ73</f>
        <v>1</v>
      </c>
      <c r="DB73">
        <f>ROUND((ROUND(AT73*CZ73,2)*1.25),2)</f>
        <v>8.75</v>
      </c>
      <c r="DC73">
        <f>ROUND((ROUND(AT73*AG73,2)*1.25),2)</f>
        <v>0</v>
      </c>
    </row>
    <row r="74" spans="1:107" x14ac:dyDescent="0.2">
      <c r="A74">
        <f>ROW(Source!A91)</f>
        <v>91</v>
      </c>
      <c r="B74">
        <v>50633680</v>
      </c>
      <c r="C74">
        <v>50663649</v>
      </c>
      <c r="D74">
        <v>45813321</v>
      </c>
      <c r="E74">
        <v>1</v>
      </c>
      <c r="F74">
        <v>1</v>
      </c>
      <c r="G74">
        <v>1</v>
      </c>
      <c r="H74">
        <v>2</v>
      </c>
      <c r="I74" t="s">
        <v>334</v>
      </c>
      <c r="J74" t="s">
        <v>335</v>
      </c>
      <c r="K74" t="s">
        <v>336</v>
      </c>
      <c r="L74">
        <v>45811227</v>
      </c>
      <c r="N74">
        <v>1013</v>
      </c>
      <c r="O74" t="s">
        <v>330</v>
      </c>
      <c r="P74" t="s">
        <v>330</v>
      </c>
      <c r="Q74">
        <v>1</v>
      </c>
      <c r="W74">
        <v>0</v>
      </c>
      <c r="X74">
        <v>771999048</v>
      </c>
      <c r="Y74">
        <v>0.125</v>
      </c>
      <c r="AA74">
        <v>0</v>
      </c>
      <c r="AB74">
        <v>86.55</v>
      </c>
      <c r="AC74">
        <v>0</v>
      </c>
      <c r="AD74">
        <v>0</v>
      </c>
      <c r="AE74">
        <v>0</v>
      </c>
      <c r="AF74">
        <v>86.55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3</v>
      </c>
      <c r="AT74">
        <v>0.1</v>
      </c>
      <c r="AU74" t="s">
        <v>11</v>
      </c>
      <c r="AV74">
        <v>0</v>
      </c>
      <c r="AW74">
        <v>2</v>
      </c>
      <c r="AX74">
        <v>50663652</v>
      </c>
      <c r="AY74">
        <v>1</v>
      </c>
      <c r="AZ74">
        <v>0</v>
      </c>
      <c r="BA74">
        <v>75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X74">
        <f>Y74*Source!I91</f>
        <v>0.125</v>
      </c>
      <c r="CY74">
        <f>AB74</f>
        <v>86.55</v>
      </c>
      <c r="CZ74">
        <f>AF74</f>
        <v>86.55</v>
      </c>
      <c r="DA74">
        <f>AJ74</f>
        <v>1</v>
      </c>
      <c r="DB74">
        <f>ROUND((ROUND(AT74*CZ74,2)*1.25),2)</f>
        <v>10.83</v>
      </c>
      <c r="DC74">
        <f>ROUND((ROUND(AT74*AG74,2)*1.25),2)</f>
        <v>0</v>
      </c>
    </row>
    <row r="75" spans="1:107" x14ac:dyDescent="0.2">
      <c r="A75">
        <f>ROW(Source!A91)</f>
        <v>91</v>
      </c>
      <c r="B75">
        <v>50633680</v>
      </c>
      <c r="C75">
        <v>50663649</v>
      </c>
      <c r="D75">
        <v>45816006</v>
      </c>
      <c r="E75">
        <v>1</v>
      </c>
      <c r="F75">
        <v>1</v>
      </c>
      <c r="G75">
        <v>1</v>
      </c>
      <c r="H75">
        <v>3</v>
      </c>
      <c r="I75" t="s">
        <v>421</v>
      </c>
      <c r="J75" t="s">
        <v>422</v>
      </c>
      <c r="K75" t="s">
        <v>423</v>
      </c>
      <c r="L75">
        <v>1348</v>
      </c>
      <c r="N75">
        <v>1009</v>
      </c>
      <c r="O75" t="s">
        <v>206</v>
      </c>
      <c r="P75" t="s">
        <v>206</v>
      </c>
      <c r="Q75">
        <v>1000</v>
      </c>
      <c r="W75">
        <v>0</v>
      </c>
      <c r="X75">
        <v>-2027110039</v>
      </c>
      <c r="Y75">
        <v>1.2E-4</v>
      </c>
      <c r="AA75">
        <v>10324.77</v>
      </c>
      <c r="AB75">
        <v>0</v>
      </c>
      <c r="AC75">
        <v>0</v>
      </c>
      <c r="AD75">
        <v>0</v>
      </c>
      <c r="AE75">
        <v>10324.77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1</v>
      </c>
      <c r="AL75">
        <v>1</v>
      </c>
      <c r="AN75">
        <v>0</v>
      </c>
      <c r="AO75">
        <v>1</v>
      </c>
      <c r="AP75">
        <v>0</v>
      </c>
      <c r="AQ75">
        <v>0</v>
      </c>
      <c r="AR75">
        <v>0</v>
      </c>
      <c r="AS75" t="s">
        <v>3</v>
      </c>
      <c r="AT75">
        <v>1.2E-4</v>
      </c>
      <c r="AU75" t="s">
        <v>3</v>
      </c>
      <c r="AV75">
        <v>0</v>
      </c>
      <c r="AW75">
        <v>2</v>
      </c>
      <c r="AX75">
        <v>50663653</v>
      </c>
      <c r="AY75">
        <v>1</v>
      </c>
      <c r="AZ75">
        <v>0</v>
      </c>
      <c r="BA75">
        <v>76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X75">
        <f>Y75*Source!I91</f>
        <v>1.2E-4</v>
      </c>
      <c r="CY75">
        <f>AA75</f>
        <v>10324.77</v>
      </c>
      <c r="CZ75">
        <f>AE75</f>
        <v>10324.77</v>
      </c>
      <c r="DA75">
        <f>AI75</f>
        <v>1</v>
      </c>
      <c r="DB75">
        <f>ROUND(ROUND(AT75*CZ75,2),2)</f>
        <v>1.24</v>
      </c>
      <c r="DC75">
        <f>ROUND(ROUND(AT75*AG75,2),2)</f>
        <v>0</v>
      </c>
    </row>
    <row r="76" spans="1:107" x14ac:dyDescent="0.2">
      <c r="A76">
        <f>ROW(Source!A91)</f>
        <v>91</v>
      </c>
      <c r="B76">
        <v>50633680</v>
      </c>
      <c r="C76">
        <v>50663649</v>
      </c>
      <c r="D76">
        <v>45839524</v>
      </c>
      <c r="E76">
        <v>1</v>
      </c>
      <c r="F76">
        <v>1</v>
      </c>
      <c r="G76">
        <v>1</v>
      </c>
      <c r="H76">
        <v>3</v>
      </c>
      <c r="I76" t="s">
        <v>209</v>
      </c>
      <c r="J76" t="s">
        <v>211</v>
      </c>
      <c r="K76" t="s">
        <v>210</v>
      </c>
      <c r="L76">
        <v>1348</v>
      </c>
      <c r="N76">
        <v>1009</v>
      </c>
      <c r="O76" t="s">
        <v>206</v>
      </c>
      <c r="P76" t="s">
        <v>206</v>
      </c>
      <c r="Q76">
        <v>1000</v>
      </c>
      <c r="W76">
        <v>0</v>
      </c>
      <c r="X76">
        <v>-56661442</v>
      </c>
      <c r="Y76">
        <v>4.9300000000000004E-3</v>
      </c>
      <c r="AA76">
        <v>6240.48</v>
      </c>
      <c r="AB76">
        <v>0</v>
      </c>
      <c r="AC76">
        <v>0</v>
      </c>
      <c r="AD76">
        <v>0</v>
      </c>
      <c r="AE76">
        <v>6240.48</v>
      </c>
      <c r="AF76">
        <v>0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N76">
        <v>0</v>
      </c>
      <c r="AO76">
        <v>0</v>
      </c>
      <c r="AP76">
        <v>0</v>
      </c>
      <c r="AQ76">
        <v>0</v>
      </c>
      <c r="AR76">
        <v>0</v>
      </c>
      <c r="AS76" t="s">
        <v>3</v>
      </c>
      <c r="AT76">
        <v>4.9300000000000004E-3</v>
      </c>
      <c r="AU76" t="s">
        <v>3</v>
      </c>
      <c r="AV76">
        <v>0</v>
      </c>
      <c r="AW76">
        <v>1</v>
      </c>
      <c r="AX76">
        <v>-1</v>
      </c>
      <c r="AY76">
        <v>0</v>
      </c>
      <c r="AZ76">
        <v>0</v>
      </c>
      <c r="BA76" t="s">
        <v>3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X76">
        <f>Y76*Source!I91</f>
        <v>4.9300000000000004E-3</v>
      </c>
      <c r="CY76">
        <f>AA76</f>
        <v>6240.48</v>
      </c>
      <c r="CZ76">
        <f>AE76</f>
        <v>6240.48</v>
      </c>
      <c r="DA76">
        <f>AI76</f>
        <v>1</v>
      </c>
      <c r="DB76">
        <f>ROUND(ROUND(AT76*CZ76,2),2)</f>
        <v>30.77</v>
      </c>
      <c r="DC76">
        <f>ROUND(ROUND(AT76*AG76,2),2)</f>
        <v>0</v>
      </c>
    </row>
    <row r="77" spans="1:107" x14ac:dyDescent="0.2">
      <c r="A77">
        <f>ROW(Source!A91)</f>
        <v>91</v>
      </c>
      <c r="B77">
        <v>50633680</v>
      </c>
      <c r="C77">
        <v>50663649</v>
      </c>
      <c r="D77">
        <v>45839525</v>
      </c>
      <c r="E77">
        <v>1</v>
      </c>
      <c r="F77">
        <v>1</v>
      </c>
      <c r="G77">
        <v>1</v>
      </c>
      <c r="H77">
        <v>3</v>
      </c>
      <c r="I77" t="s">
        <v>204</v>
      </c>
      <c r="J77" t="s">
        <v>207</v>
      </c>
      <c r="K77" t="s">
        <v>205</v>
      </c>
      <c r="L77">
        <v>1348</v>
      </c>
      <c r="N77">
        <v>1009</v>
      </c>
      <c r="O77" t="s">
        <v>206</v>
      </c>
      <c r="P77" t="s">
        <v>206</v>
      </c>
      <c r="Q77">
        <v>1000</v>
      </c>
      <c r="W77">
        <v>0</v>
      </c>
      <c r="X77">
        <v>-1380646413</v>
      </c>
      <c r="Y77">
        <v>4.6000000000000001E-4</v>
      </c>
      <c r="AA77">
        <v>6168</v>
      </c>
      <c r="AB77">
        <v>0</v>
      </c>
      <c r="AC77">
        <v>0</v>
      </c>
      <c r="AD77">
        <v>0</v>
      </c>
      <c r="AE77">
        <v>6168</v>
      </c>
      <c r="AF77">
        <v>0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N77">
        <v>0</v>
      </c>
      <c r="AO77">
        <v>0</v>
      </c>
      <c r="AP77">
        <v>0</v>
      </c>
      <c r="AQ77">
        <v>0</v>
      </c>
      <c r="AR77">
        <v>0</v>
      </c>
      <c r="AS77" t="s">
        <v>3</v>
      </c>
      <c r="AT77">
        <v>4.6000000000000001E-4</v>
      </c>
      <c r="AU77" t="s">
        <v>3</v>
      </c>
      <c r="AV77">
        <v>0</v>
      </c>
      <c r="AW77">
        <v>1</v>
      </c>
      <c r="AX77">
        <v>-1</v>
      </c>
      <c r="AY77">
        <v>0</v>
      </c>
      <c r="AZ77">
        <v>0</v>
      </c>
      <c r="BA77" t="s">
        <v>3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X77">
        <f>Y77*Source!I91</f>
        <v>4.6000000000000001E-4</v>
      </c>
      <c r="CY77">
        <f>AA77</f>
        <v>6168</v>
      </c>
      <c r="CZ77">
        <f>AE77</f>
        <v>6168</v>
      </c>
      <c r="DA77">
        <f>AI77</f>
        <v>1</v>
      </c>
      <c r="DB77">
        <f>ROUND(ROUND(AT77*CZ77,2),2)</f>
        <v>2.84</v>
      </c>
      <c r="DC77">
        <f>ROUND(ROUND(AT77*AG77,2),2)</f>
        <v>0</v>
      </c>
    </row>
    <row r="78" spans="1:107" x14ac:dyDescent="0.2">
      <c r="A78">
        <f>ROW(Source!A91)</f>
        <v>91</v>
      </c>
      <c r="B78">
        <v>50633680</v>
      </c>
      <c r="C78">
        <v>50663649</v>
      </c>
      <c r="D78">
        <v>0</v>
      </c>
      <c r="E78">
        <v>1</v>
      </c>
      <c r="F78">
        <v>1</v>
      </c>
      <c r="G78">
        <v>1</v>
      </c>
      <c r="H78">
        <v>3</v>
      </c>
      <c r="I78" t="s">
        <v>213</v>
      </c>
      <c r="J78" t="s">
        <v>145</v>
      </c>
      <c r="K78" t="s">
        <v>214</v>
      </c>
      <c r="L78">
        <v>1354</v>
      </c>
      <c r="N78">
        <v>1010</v>
      </c>
      <c r="O78" t="s">
        <v>134</v>
      </c>
      <c r="P78" t="s">
        <v>134</v>
      </c>
      <c r="Q78">
        <v>1</v>
      </c>
      <c r="W78">
        <v>0</v>
      </c>
      <c r="X78">
        <v>-1807843564</v>
      </c>
      <c r="Y78">
        <v>7</v>
      </c>
      <c r="AA78">
        <v>23.45</v>
      </c>
      <c r="AB78">
        <v>0</v>
      </c>
      <c r="AC78">
        <v>0</v>
      </c>
      <c r="AD78">
        <v>0</v>
      </c>
      <c r="AE78">
        <v>23.45</v>
      </c>
      <c r="AF78">
        <v>0</v>
      </c>
      <c r="AG78">
        <v>0</v>
      </c>
      <c r="AH78">
        <v>0</v>
      </c>
      <c r="AI78">
        <v>1</v>
      </c>
      <c r="AJ78">
        <v>1</v>
      </c>
      <c r="AK78">
        <v>1</v>
      </c>
      <c r="AL78">
        <v>1</v>
      </c>
      <c r="AN78">
        <v>0</v>
      </c>
      <c r="AO78">
        <v>0</v>
      </c>
      <c r="AP78">
        <v>0</v>
      </c>
      <c r="AQ78">
        <v>0</v>
      </c>
      <c r="AR78">
        <v>0</v>
      </c>
      <c r="AS78" t="s">
        <v>3</v>
      </c>
      <c r="AT78">
        <v>7</v>
      </c>
      <c r="AU78" t="s">
        <v>3</v>
      </c>
      <c r="AV78">
        <v>0</v>
      </c>
      <c r="AW78">
        <v>1</v>
      </c>
      <c r="AX78">
        <v>-1</v>
      </c>
      <c r="AY78">
        <v>0</v>
      </c>
      <c r="AZ78">
        <v>0</v>
      </c>
      <c r="BA78" t="s">
        <v>3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X78">
        <f>Y78*Source!I91</f>
        <v>7</v>
      </c>
      <c r="CY78">
        <f>AA78</f>
        <v>23.45</v>
      </c>
      <c r="CZ78">
        <f>AE78</f>
        <v>23.45</v>
      </c>
      <c r="DA78">
        <f>AI78</f>
        <v>1</v>
      </c>
      <c r="DB78">
        <f>ROUND(ROUND(AT78*CZ78,2),2)</f>
        <v>164.15</v>
      </c>
      <c r="DC78">
        <f>ROUND(ROUND(AT78*AG78,2),2)</f>
        <v>0</v>
      </c>
    </row>
    <row r="79" spans="1:107" x14ac:dyDescent="0.2">
      <c r="A79">
        <f>ROW(Source!A95)</f>
        <v>95</v>
      </c>
      <c r="B79">
        <v>50633680</v>
      </c>
      <c r="C79">
        <v>50663621</v>
      </c>
      <c r="D79">
        <v>45976914</v>
      </c>
      <c r="E79">
        <v>1</v>
      </c>
      <c r="F79">
        <v>1</v>
      </c>
      <c r="G79">
        <v>1</v>
      </c>
      <c r="H79">
        <v>1</v>
      </c>
      <c r="I79" t="s">
        <v>416</v>
      </c>
      <c r="J79" t="s">
        <v>3</v>
      </c>
      <c r="K79" t="s">
        <v>417</v>
      </c>
      <c r="L79">
        <v>1476</v>
      </c>
      <c r="N79">
        <v>1013</v>
      </c>
      <c r="O79" t="s">
        <v>323</v>
      </c>
      <c r="P79" t="s">
        <v>324</v>
      </c>
      <c r="Q79">
        <v>1</v>
      </c>
      <c r="W79">
        <v>0</v>
      </c>
      <c r="X79">
        <v>1477335111</v>
      </c>
      <c r="Y79">
        <v>0.78200000000000003</v>
      </c>
      <c r="AA79">
        <v>0</v>
      </c>
      <c r="AB79">
        <v>0</v>
      </c>
      <c r="AC79">
        <v>0</v>
      </c>
      <c r="AD79">
        <v>6.88</v>
      </c>
      <c r="AE79">
        <v>0</v>
      </c>
      <c r="AF79">
        <v>0</v>
      </c>
      <c r="AG79">
        <v>0</v>
      </c>
      <c r="AH79">
        <v>6.88</v>
      </c>
      <c r="AI79">
        <v>1</v>
      </c>
      <c r="AJ79">
        <v>1</v>
      </c>
      <c r="AK79">
        <v>1</v>
      </c>
      <c r="AL79">
        <v>1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3</v>
      </c>
      <c r="AT79">
        <v>0.68</v>
      </c>
      <c r="AU79" t="s">
        <v>12</v>
      </c>
      <c r="AV79">
        <v>1</v>
      </c>
      <c r="AW79">
        <v>2</v>
      </c>
      <c r="AX79">
        <v>50663626</v>
      </c>
      <c r="AY79">
        <v>1</v>
      </c>
      <c r="AZ79">
        <v>0</v>
      </c>
      <c r="BA79">
        <v>78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X79">
        <f>Y79*Source!I95</f>
        <v>3.91</v>
      </c>
      <c r="CY79">
        <f>AD79</f>
        <v>6.88</v>
      </c>
      <c r="CZ79">
        <f>AH79</f>
        <v>6.88</v>
      </c>
      <c r="DA79">
        <f>AL79</f>
        <v>1</v>
      </c>
      <c r="DB79">
        <f>ROUND((ROUND(AT79*CZ79,2)*1.15),2)</f>
        <v>5.38</v>
      </c>
      <c r="DC79">
        <f>ROUND((ROUND(AT79*AG79,2)*1.15),2)</f>
        <v>0</v>
      </c>
    </row>
    <row r="80" spans="1:107" x14ac:dyDescent="0.2">
      <c r="A80">
        <f>ROW(Source!A95)</f>
        <v>95</v>
      </c>
      <c r="B80">
        <v>50633680</v>
      </c>
      <c r="C80">
        <v>50663621</v>
      </c>
      <c r="D80">
        <v>45811549</v>
      </c>
      <c r="E80">
        <v>1</v>
      </c>
      <c r="F80">
        <v>1</v>
      </c>
      <c r="G80">
        <v>1</v>
      </c>
      <c r="H80">
        <v>2</v>
      </c>
      <c r="I80" t="s">
        <v>418</v>
      </c>
      <c r="J80" t="s">
        <v>419</v>
      </c>
      <c r="K80" t="s">
        <v>420</v>
      </c>
      <c r="L80">
        <v>45811227</v>
      </c>
      <c r="N80">
        <v>1013</v>
      </c>
      <c r="O80" t="s">
        <v>330</v>
      </c>
      <c r="P80" t="s">
        <v>330</v>
      </c>
      <c r="Q80">
        <v>1</v>
      </c>
      <c r="W80">
        <v>0</v>
      </c>
      <c r="X80">
        <v>98904828</v>
      </c>
      <c r="Y80">
        <v>0.23749999999999999</v>
      </c>
      <c r="AA80">
        <v>0</v>
      </c>
      <c r="AB80">
        <v>14</v>
      </c>
      <c r="AC80">
        <v>0</v>
      </c>
      <c r="AD80">
        <v>0</v>
      </c>
      <c r="AE80">
        <v>0</v>
      </c>
      <c r="AF80">
        <v>14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3</v>
      </c>
      <c r="AT80">
        <v>0.19</v>
      </c>
      <c r="AU80" t="s">
        <v>11</v>
      </c>
      <c r="AV80">
        <v>0</v>
      </c>
      <c r="AW80">
        <v>2</v>
      </c>
      <c r="AX80">
        <v>50663627</v>
      </c>
      <c r="AY80">
        <v>1</v>
      </c>
      <c r="AZ80">
        <v>0</v>
      </c>
      <c r="BA80">
        <v>79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X80">
        <f>Y80*Source!I95</f>
        <v>1.1875</v>
      </c>
      <c r="CY80">
        <f>AB80</f>
        <v>14</v>
      </c>
      <c r="CZ80">
        <f>AF80</f>
        <v>14</v>
      </c>
      <c r="DA80">
        <f>AJ80</f>
        <v>1</v>
      </c>
      <c r="DB80">
        <f>ROUND((ROUND(AT80*CZ80,2)*1.25),2)</f>
        <v>3.33</v>
      </c>
      <c r="DC80">
        <f>ROUND((ROUND(AT80*AG80,2)*1.25),2)</f>
        <v>0</v>
      </c>
    </row>
    <row r="81" spans="1:107" x14ac:dyDescent="0.2">
      <c r="A81">
        <f>ROW(Source!A95)</f>
        <v>95</v>
      </c>
      <c r="B81">
        <v>50633680</v>
      </c>
      <c r="C81">
        <v>50663621</v>
      </c>
      <c r="D81">
        <v>45816006</v>
      </c>
      <c r="E81">
        <v>1</v>
      </c>
      <c r="F81">
        <v>1</v>
      </c>
      <c r="G81">
        <v>1</v>
      </c>
      <c r="H81">
        <v>3</v>
      </c>
      <c r="I81" t="s">
        <v>421</v>
      </c>
      <c r="J81" t="s">
        <v>422</v>
      </c>
      <c r="K81" t="s">
        <v>423</v>
      </c>
      <c r="L81">
        <v>1348</v>
      </c>
      <c r="N81">
        <v>1009</v>
      </c>
      <c r="O81" t="s">
        <v>206</v>
      </c>
      <c r="P81" t="s">
        <v>206</v>
      </c>
      <c r="Q81">
        <v>1000</v>
      </c>
      <c r="W81">
        <v>0</v>
      </c>
      <c r="X81">
        <v>-2027110039</v>
      </c>
      <c r="Y81">
        <v>3.0000000000000001E-5</v>
      </c>
      <c r="AA81">
        <v>10324.77</v>
      </c>
      <c r="AB81">
        <v>0</v>
      </c>
      <c r="AC81">
        <v>0</v>
      </c>
      <c r="AD81">
        <v>0</v>
      </c>
      <c r="AE81">
        <v>10324.77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N81">
        <v>0</v>
      </c>
      <c r="AO81">
        <v>1</v>
      </c>
      <c r="AP81">
        <v>0</v>
      </c>
      <c r="AQ81">
        <v>0</v>
      </c>
      <c r="AR81">
        <v>0</v>
      </c>
      <c r="AS81" t="s">
        <v>3</v>
      </c>
      <c r="AT81">
        <v>3.0000000000000001E-5</v>
      </c>
      <c r="AU81" t="s">
        <v>3</v>
      </c>
      <c r="AV81">
        <v>0</v>
      </c>
      <c r="AW81">
        <v>2</v>
      </c>
      <c r="AX81">
        <v>50663628</v>
      </c>
      <c r="AY81">
        <v>1</v>
      </c>
      <c r="AZ81">
        <v>0</v>
      </c>
      <c r="BA81">
        <v>80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X81">
        <f>Y81*Source!I95</f>
        <v>1.5000000000000001E-4</v>
      </c>
      <c r="CY81">
        <f>AA81</f>
        <v>10324.77</v>
      </c>
      <c r="CZ81">
        <f>AE81</f>
        <v>10324.77</v>
      </c>
      <c r="DA81">
        <f>AI81</f>
        <v>1</v>
      </c>
      <c r="DB81">
        <f t="shared" ref="DB81:DB103" si="14">ROUND(ROUND(AT81*CZ81,2),2)</f>
        <v>0.31</v>
      </c>
      <c r="DC81">
        <f t="shared" ref="DC81:DC103" si="15">ROUND(ROUND(AT81*AG81,2),2)</f>
        <v>0</v>
      </c>
    </row>
    <row r="82" spans="1:107" x14ac:dyDescent="0.2">
      <c r="A82">
        <f>ROW(Source!A95)</f>
        <v>95</v>
      </c>
      <c r="B82">
        <v>50633680</v>
      </c>
      <c r="C82">
        <v>50663621</v>
      </c>
      <c r="D82">
        <v>45839525</v>
      </c>
      <c r="E82">
        <v>1</v>
      </c>
      <c r="F82">
        <v>1</v>
      </c>
      <c r="G82">
        <v>1</v>
      </c>
      <c r="H82">
        <v>3</v>
      </c>
      <c r="I82" t="s">
        <v>204</v>
      </c>
      <c r="J82" t="s">
        <v>207</v>
      </c>
      <c r="K82" t="s">
        <v>205</v>
      </c>
      <c r="L82">
        <v>1348</v>
      </c>
      <c r="N82">
        <v>1009</v>
      </c>
      <c r="O82" t="s">
        <v>206</v>
      </c>
      <c r="P82" t="s">
        <v>206</v>
      </c>
      <c r="Q82">
        <v>1000</v>
      </c>
      <c r="W82">
        <v>0</v>
      </c>
      <c r="X82">
        <v>-1380646413</v>
      </c>
      <c r="Y82">
        <v>5.0000000000000001E-3</v>
      </c>
      <c r="AA82">
        <v>6168</v>
      </c>
      <c r="AB82">
        <v>0</v>
      </c>
      <c r="AC82">
        <v>0</v>
      </c>
      <c r="AD82">
        <v>0</v>
      </c>
      <c r="AE82">
        <v>6168</v>
      </c>
      <c r="AF82">
        <v>0</v>
      </c>
      <c r="AG82">
        <v>0</v>
      </c>
      <c r="AH82">
        <v>0</v>
      </c>
      <c r="AI82">
        <v>1</v>
      </c>
      <c r="AJ82">
        <v>1</v>
      </c>
      <c r="AK82">
        <v>1</v>
      </c>
      <c r="AL82">
        <v>1</v>
      </c>
      <c r="AN82">
        <v>0</v>
      </c>
      <c r="AO82">
        <v>1</v>
      </c>
      <c r="AP82">
        <v>0</v>
      </c>
      <c r="AQ82">
        <v>0</v>
      </c>
      <c r="AR82">
        <v>0</v>
      </c>
      <c r="AS82" t="s">
        <v>3</v>
      </c>
      <c r="AT82">
        <v>5.0000000000000001E-3</v>
      </c>
      <c r="AU82" t="s">
        <v>3</v>
      </c>
      <c r="AV82">
        <v>0</v>
      </c>
      <c r="AW82">
        <v>2</v>
      </c>
      <c r="AX82">
        <v>50663629</v>
      </c>
      <c r="AY82">
        <v>1</v>
      </c>
      <c r="AZ82">
        <v>0</v>
      </c>
      <c r="BA82">
        <v>81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X82">
        <f>Y82*Source!I95</f>
        <v>2.5000000000000001E-2</v>
      </c>
      <c r="CY82">
        <f>AA82</f>
        <v>6168</v>
      </c>
      <c r="CZ82">
        <f>AE82</f>
        <v>6168</v>
      </c>
      <c r="DA82">
        <f>AI82</f>
        <v>1</v>
      </c>
      <c r="DB82">
        <f t="shared" si="14"/>
        <v>30.84</v>
      </c>
      <c r="DC82">
        <f t="shared" si="15"/>
        <v>0</v>
      </c>
    </row>
    <row r="83" spans="1:107" x14ac:dyDescent="0.2">
      <c r="A83">
        <f>ROW(Source!A96)</f>
        <v>96</v>
      </c>
      <c r="B83">
        <v>50633680</v>
      </c>
      <c r="C83">
        <v>50635622</v>
      </c>
      <c r="D83">
        <v>45991065</v>
      </c>
      <c r="E83">
        <v>1</v>
      </c>
      <c r="F83">
        <v>1</v>
      </c>
      <c r="G83">
        <v>1</v>
      </c>
      <c r="H83">
        <v>1</v>
      </c>
      <c r="I83" t="s">
        <v>321</v>
      </c>
      <c r="J83" t="s">
        <v>3</v>
      </c>
      <c r="K83" t="s">
        <v>322</v>
      </c>
      <c r="L83">
        <v>1476</v>
      </c>
      <c r="N83">
        <v>1013</v>
      </c>
      <c r="O83" t="s">
        <v>323</v>
      </c>
      <c r="P83" t="s">
        <v>324</v>
      </c>
      <c r="Q83">
        <v>1</v>
      </c>
      <c r="W83">
        <v>0</v>
      </c>
      <c r="X83">
        <v>2046625334</v>
      </c>
      <c r="Y83">
        <v>3.64</v>
      </c>
      <c r="AA83">
        <v>0</v>
      </c>
      <c r="AB83">
        <v>0</v>
      </c>
      <c r="AC83">
        <v>0</v>
      </c>
      <c r="AD83">
        <v>7.94</v>
      </c>
      <c r="AE83">
        <v>0</v>
      </c>
      <c r="AF83">
        <v>0</v>
      </c>
      <c r="AG83">
        <v>0</v>
      </c>
      <c r="AH83">
        <v>7.94</v>
      </c>
      <c r="AI83">
        <v>1</v>
      </c>
      <c r="AJ83">
        <v>1</v>
      </c>
      <c r="AK83">
        <v>1</v>
      </c>
      <c r="AL83">
        <v>1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3</v>
      </c>
      <c r="AT83">
        <v>3.64</v>
      </c>
      <c r="AU83" t="s">
        <v>3</v>
      </c>
      <c r="AV83">
        <v>1</v>
      </c>
      <c r="AW83">
        <v>2</v>
      </c>
      <c r="AX83">
        <v>50635632</v>
      </c>
      <c r="AY83">
        <v>1</v>
      </c>
      <c r="AZ83">
        <v>0</v>
      </c>
      <c r="BA83">
        <v>82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X83">
        <f>Y83*Source!I96</f>
        <v>25.48</v>
      </c>
      <c r="CY83">
        <f>AD83</f>
        <v>7.94</v>
      </c>
      <c r="CZ83">
        <f>AH83</f>
        <v>7.94</v>
      </c>
      <c r="DA83">
        <f>AL83</f>
        <v>1</v>
      </c>
      <c r="DB83">
        <f t="shared" si="14"/>
        <v>28.9</v>
      </c>
      <c r="DC83">
        <f t="shared" si="15"/>
        <v>0</v>
      </c>
    </row>
    <row r="84" spans="1:107" x14ac:dyDescent="0.2">
      <c r="A84">
        <f>ROW(Source!A96)</f>
        <v>96</v>
      </c>
      <c r="B84">
        <v>50633680</v>
      </c>
      <c r="C84">
        <v>50635622</v>
      </c>
      <c r="D84">
        <v>121548</v>
      </c>
      <c r="E84">
        <v>1</v>
      </c>
      <c r="F84">
        <v>1</v>
      </c>
      <c r="G84">
        <v>1</v>
      </c>
      <c r="H84">
        <v>1</v>
      </c>
      <c r="I84" t="s">
        <v>27</v>
      </c>
      <c r="J84" t="s">
        <v>3</v>
      </c>
      <c r="K84" t="s">
        <v>325</v>
      </c>
      <c r="L84">
        <v>608254</v>
      </c>
      <c r="N84">
        <v>1013</v>
      </c>
      <c r="O84" t="s">
        <v>326</v>
      </c>
      <c r="P84" t="s">
        <v>326</v>
      </c>
      <c r="Q84">
        <v>1</v>
      </c>
      <c r="W84">
        <v>0</v>
      </c>
      <c r="X84">
        <v>-185737400</v>
      </c>
      <c r="Y84">
        <v>1.27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1</v>
      </c>
      <c r="AJ84">
        <v>1</v>
      </c>
      <c r="AK84">
        <v>1</v>
      </c>
      <c r="AL84">
        <v>1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3</v>
      </c>
      <c r="AT84">
        <v>1.27</v>
      </c>
      <c r="AU84" t="s">
        <v>3</v>
      </c>
      <c r="AV84">
        <v>2</v>
      </c>
      <c r="AW84">
        <v>2</v>
      </c>
      <c r="AX84">
        <v>50635633</v>
      </c>
      <c r="AY84">
        <v>1</v>
      </c>
      <c r="AZ84">
        <v>0</v>
      </c>
      <c r="BA84">
        <v>83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X84">
        <f>Y84*Source!I96</f>
        <v>8.89</v>
      </c>
      <c r="CY84">
        <f>AD84</f>
        <v>0</v>
      </c>
      <c r="CZ84">
        <f>AH84</f>
        <v>0</v>
      </c>
      <c r="DA84">
        <f>AL84</f>
        <v>1</v>
      </c>
      <c r="DB84">
        <f t="shared" si="14"/>
        <v>0</v>
      </c>
      <c r="DC84">
        <f t="shared" si="15"/>
        <v>0</v>
      </c>
    </row>
    <row r="85" spans="1:107" x14ac:dyDescent="0.2">
      <c r="A85">
        <f>ROW(Source!A96)</f>
        <v>96</v>
      </c>
      <c r="B85">
        <v>50633680</v>
      </c>
      <c r="C85">
        <v>50635622</v>
      </c>
      <c r="D85">
        <v>45811342</v>
      </c>
      <c r="E85">
        <v>1</v>
      </c>
      <c r="F85">
        <v>1</v>
      </c>
      <c r="G85">
        <v>1</v>
      </c>
      <c r="H85">
        <v>2</v>
      </c>
      <c r="I85" t="s">
        <v>327</v>
      </c>
      <c r="J85" t="s">
        <v>328</v>
      </c>
      <c r="K85" t="s">
        <v>329</v>
      </c>
      <c r="L85">
        <v>45811227</v>
      </c>
      <c r="N85">
        <v>1013</v>
      </c>
      <c r="O85" t="s">
        <v>330</v>
      </c>
      <c r="P85" t="s">
        <v>330</v>
      </c>
      <c r="Q85">
        <v>1</v>
      </c>
      <c r="W85">
        <v>0</v>
      </c>
      <c r="X85">
        <v>-1570605523</v>
      </c>
      <c r="Y85">
        <v>0.02</v>
      </c>
      <c r="AA85">
        <v>0</v>
      </c>
      <c r="AB85">
        <v>134.41</v>
      </c>
      <c r="AC85">
        <v>13.26</v>
      </c>
      <c r="AD85">
        <v>0</v>
      </c>
      <c r="AE85">
        <v>0</v>
      </c>
      <c r="AF85">
        <v>134.41</v>
      </c>
      <c r="AG85">
        <v>13.26</v>
      </c>
      <c r="AH85">
        <v>0</v>
      </c>
      <c r="AI85">
        <v>1</v>
      </c>
      <c r="AJ85">
        <v>1</v>
      </c>
      <c r="AK85">
        <v>1</v>
      </c>
      <c r="AL85">
        <v>1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3</v>
      </c>
      <c r="AT85">
        <v>0.02</v>
      </c>
      <c r="AU85" t="s">
        <v>3</v>
      </c>
      <c r="AV85">
        <v>0</v>
      </c>
      <c r="AW85">
        <v>2</v>
      </c>
      <c r="AX85">
        <v>50635634</v>
      </c>
      <c r="AY85">
        <v>1</v>
      </c>
      <c r="AZ85">
        <v>0</v>
      </c>
      <c r="BA85">
        <v>84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X85">
        <f>Y85*Source!I96</f>
        <v>0.14000000000000001</v>
      </c>
      <c r="CY85">
        <f>AB85</f>
        <v>134.41</v>
      </c>
      <c r="CZ85">
        <f>AF85</f>
        <v>134.41</v>
      </c>
      <c r="DA85">
        <f>AJ85</f>
        <v>1</v>
      </c>
      <c r="DB85">
        <f t="shared" si="14"/>
        <v>2.69</v>
      </c>
      <c r="DC85">
        <f t="shared" si="15"/>
        <v>0.27</v>
      </c>
    </row>
    <row r="86" spans="1:107" x14ac:dyDescent="0.2">
      <c r="A86">
        <f>ROW(Source!A96)</f>
        <v>96</v>
      </c>
      <c r="B86">
        <v>50633680</v>
      </c>
      <c r="C86">
        <v>50635622</v>
      </c>
      <c r="D86">
        <v>45811492</v>
      </c>
      <c r="E86">
        <v>1</v>
      </c>
      <c r="F86">
        <v>1</v>
      </c>
      <c r="G86">
        <v>1</v>
      </c>
      <c r="H86">
        <v>2</v>
      </c>
      <c r="I86" t="s">
        <v>331</v>
      </c>
      <c r="J86" t="s">
        <v>332</v>
      </c>
      <c r="K86" t="s">
        <v>333</v>
      </c>
      <c r="L86">
        <v>45811227</v>
      </c>
      <c r="N86">
        <v>1013</v>
      </c>
      <c r="O86" t="s">
        <v>330</v>
      </c>
      <c r="P86" t="s">
        <v>330</v>
      </c>
      <c r="Q86">
        <v>1</v>
      </c>
      <c r="W86">
        <v>0</v>
      </c>
      <c r="X86">
        <v>831370962</v>
      </c>
      <c r="Y86">
        <v>1.25</v>
      </c>
      <c r="AA86">
        <v>0</v>
      </c>
      <c r="AB86">
        <v>142.46</v>
      </c>
      <c r="AC86">
        <v>13.26</v>
      </c>
      <c r="AD86">
        <v>0</v>
      </c>
      <c r="AE86">
        <v>0</v>
      </c>
      <c r="AF86">
        <v>142.46</v>
      </c>
      <c r="AG86">
        <v>13.26</v>
      </c>
      <c r="AH86">
        <v>0</v>
      </c>
      <c r="AI86">
        <v>1</v>
      </c>
      <c r="AJ86">
        <v>1</v>
      </c>
      <c r="AK86">
        <v>1</v>
      </c>
      <c r="AL86">
        <v>1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3</v>
      </c>
      <c r="AT86">
        <v>1.25</v>
      </c>
      <c r="AU86" t="s">
        <v>3</v>
      </c>
      <c r="AV86">
        <v>0</v>
      </c>
      <c r="AW86">
        <v>2</v>
      </c>
      <c r="AX86">
        <v>50635635</v>
      </c>
      <c r="AY86">
        <v>1</v>
      </c>
      <c r="AZ86">
        <v>0</v>
      </c>
      <c r="BA86">
        <v>85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X86">
        <f>Y86*Source!I96</f>
        <v>8.75</v>
      </c>
      <c r="CY86">
        <f>AB86</f>
        <v>142.46</v>
      </c>
      <c r="CZ86">
        <f>AF86</f>
        <v>142.46</v>
      </c>
      <c r="DA86">
        <f>AJ86</f>
        <v>1</v>
      </c>
      <c r="DB86">
        <f t="shared" si="14"/>
        <v>178.08</v>
      </c>
      <c r="DC86">
        <f t="shared" si="15"/>
        <v>16.579999999999998</v>
      </c>
    </row>
    <row r="87" spans="1:107" x14ac:dyDescent="0.2">
      <c r="A87">
        <f>ROW(Source!A96)</f>
        <v>96</v>
      </c>
      <c r="B87">
        <v>50633680</v>
      </c>
      <c r="C87">
        <v>50635622</v>
      </c>
      <c r="D87">
        <v>45813321</v>
      </c>
      <c r="E87">
        <v>1</v>
      </c>
      <c r="F87">
        <v>1</v>
      </c>
      <c r="G87">
        <v>1</v>
      </c>
      <c r="H87">
        <v>2</v>
      </c>
      <c r="I87" t="s">
        <v>334</v>
      </c>
      <c r="J87" t="s">
        <v>335</v>
      </c>
      <c r="K87" t="s">
        <v>336</v>
      </c>
      <c r="L87">
        <v>45811227</v>
      </c>
      <c r="N87">
        <v>1013</v>
      </c>
      <c r="O87" t="s">
        <v>330</v>
      </c>
      <c r="P87" t="s">
        <v>330</v>
      </c>
      <c r="Q87">
        <v>1</v>
      </c>
      <c r="W87">
        <v>0</v>
      </c>
      <c r="X87">
        <v>771999048</v>
      </c>
      <c r="Y87">
        <v>0.02</v>
      </c>
      <c r="AA87">
        <v>0</v>
      </c>
      <c r="AB87">
        <v>86.55</v>
      </c>
      <c r="AC87">
        <v>0</v>
      </c>
      <c r="AD87">
        <v>0</v>
      </c>
      <c r="AE87">
        <v>0</v>
      </c>
      <c r="AF87">
        <v>86.55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3</v>
      </c>
      <c r="AT87">
        <v>0.02</v>
      </c>
      <c r="AU87" t="s">
        <v>3</v>
      </c>
      <c r="AV87">
        <v>0</v>
      </c>
      <c r="AW87">
        <v>2</v>
      </c>
      <c r="AX87">
        <v>50635636</v>
      </c>
      <c r="AY87">
        <v>1</v>
      </c>
      <c r="AZ87">
        <v>0</v>
      </c>
      <c r="BA87">
        <v>86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X87">
        <f>Y87*Source!I96</f>
        <v>0.14000000000000001</v>
      </c>
      <c r="CY87">
        <f>AB87</f>
        <v>86.55</v>
      </c>
      <c r="CZ87">
        <f>AF87</f>
        <v>86.55</v>
      </c>
      <c r="DA87">
        <f>AJ87</f>
        <v>1</v>
      </c>
      <c r="DB87">
        <f t="shared" si="14"/>
        <v>1.73</v>
      </c>
      <c r="DC87">
        <f t="shared" si="15"/>
        <v>0</v>
      </c>
    </row>
    <row r="88" spans="1:107" x14ac:dyDescent="0.2">
      <c r="A88">
        <f>ROW(Source!A96)</f>
        <v>96</v>
      </c>
      <c r="B88">
        <v>50633680</v>
      </c>
      <c r="C88">
        <v>50635622</v>
      </c>
      <c r="D88">
        <v>45816643</v>
      </c>
      <c r="E88">
        <v>1</v>
      </c>
      <c r="F88">
        <v>1</v>
      </c>
      <c r="G88">
        <v>1</v>
      </c>
      <c r="H88">
        <v>3</v>
      </c>
      <c r="I88" t="s">
        <v>337</v>
      </c>
      <c r="J88" t="s">
        <v>338</v>
      </c>
      <c r="K88" t="s">
        <v>339</v>
      </c>
      <c r="L88">
        <v>1346</v>
      </c>
      <c r="N88">
        <v>1009</v>
      </c>
      <c r="O88" t="s">
        <v>340</v>
      </c>
      <c r="P88" t="s">
        <v>340</v>
      </c>
      <c r="Q88">
        <v>1</v>
      </c>
      <c r="W88">
        <v>0</v>
      </c>
      <c r="X88">
        <v>1994379672</v>
      </c>
      <c r="Y88">
        <v>0.1</v>
      </c>
      <c r="AA88">
        <v>9.19</v>
      </c>
      <c r="AB88">
        <v>0</v>
      </c>
      <c r="AC88">
        <v>0</v>
      </c>
      <c r="AD88">
        <v>0</v>
      </c>
      <c r="AE88">
        <v>9.19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N88">
        <v>0</v>
      </c>
      <c r="AO88">
        <v>1</v>
      </c>
      <c r="AP88">
        <v>0</v>
      </c>
      <c r="AQ88">
        <v>0</v>
      </c>
      <c r="AR88">
        <v>0</v>
      </c>
      <c r="AS88" t="s">
        <v>3</v>
      </c>
      <c r="AT88">
        <v>0.1</v>
      </c>
      <c r="AU88" t="s">
        <v>3</v>
      </c>
      <c r="AV88">
        <v>0</v>
      </c>
      <c r="AW88">
        <v>2</v>
      </c>
      <c r="AX88">
        <v>50635637</v>
      </c>
      <c r="AY88">
        <v>1</v>
      </c>
      <c r="AZ88">
        <v>0</v>
      </c>
      <c r="BA88">
        <v>87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X88">
        <f>Y88*Source!I96</f>
        <v>0.70000000000000007</v>
      </c>
      <c r="CY88">
        <f>AA88</f>
        <v>9.19</v>
      </c>
      <c r="CZ88">
        <f>AE88</f>
        <v>9.19</v>
      </c>
      <c r="DA88">
        <f>AI88</f>
        <v>1</v>
      </c>
      <c r="DB88">
        <f t="shared" si="14"/>
        <v>0.92</v>
      </c>
      <c r="DC88">
        <f t="shared" si="15"/>
        <v>0</v>
      </c>
    </row>
    <row r="89" spans="1:107" x14ac:dyDescent="0.2">
      <c r="A89">
        <f>ROW(Source!A96)</f>
        <v>96</v>
      </c>
      <c r="B89">
        <v>50633680</v>
      </c>
      <c r="C89">
        <v>50635622</v>
      </c>
      <c r="D89">
        <v>45816838</v>
      </c>
      <c r="E89">
        <v>1</v>
      </c>
      <c r="F89">
        <v>1</v>
      </c>
      <c r="G89">
        <v>1</v>
      </c>
      <c r="H89">
        <v>3</v>
      </c>
      <c r="I89" t="s">
        <v>341</v>
      </c>
      <c r="J89" t="s">
        <v>342</v>
      </c>
      <c r="K89" t="s">
        <v>343</v>
      </c>
      <c r="L89">
        <v>1346</v>
      </c>
      <c r="N89">
        <v>1009</v>
      </c>
      <c r="O89" t="s">
        <v>340</v>
      </c>
      <c r="P89" t="s">
        <v>340</v>
      </c>
      <c r="Q89">
        <v>1</v>
      </c>
      <c r="W89">
        <v>0</v>
      </c>
      <c r="X89">
        <v>546677157</v>
      </c>
      <c r="Y89">
        <v>0.7</v>
      </c>
      <c r="AA89">
        <v>25.89</v>
      </c>
      <c r="AB89">
        <v>0</v>
      </c>
      <c r="AC89">
        <v>0</v>
      </c>
      <c r="AD89">
        <v>0</v>
      </c>
      <c r="AE89">
        <v>25.89</v>
      </c>
      <c r="AF89">
        <v>0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N89">
        <v>0</v>
      </c>
      <c r="AO89">
        <v>1</v>
      </c>
      <c r="AP89">
        <v>0</v>
      </c>
      <c r="AQ89">
        <v>0</v>
      </c>
      <c r="AR89">
        <v>0</v>
      </c>
      <c r="AS89" t="s">
        <v>3</v>
      </c>
      <c r="AT89">
        <v>0.7</v>
      </c>
      <c r="AU89" t="s">
        <v>3</v>
      </c>
      <c r="AV89">
        <v>0</v>
      </c>
      <c r="AW89">
        <v>2</v>
      </c>
      <c r="AX89">
        <v>50635638</v>
      </c>
      <c r="AY89">
        <v>1</v>
      </c>
      <c r="AZ89">
        <v>0</v>
      </c>
      <c r="BA89">
        <v>88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X89">
        <f>Y89*Source!I96</f>
        <v>4.8999999999999995</v>
      </c>
      <c r="CY89">
        <f>AA89</f>
        <v>25.89</v>
      </c>
      <c r="CZ89">
        <f>AE89</f>
        <v>25.89</v>
      </c>
      <c r="DA89">
        <f>AI89</f>
        <v>1</v>
      </c>
      <c r="DB89">
        <f t="shared" si="14"/>
        <v>18.12</v>
      </c>
      <c r="DC89">
        <f t="shared" si="15"/>
        <v>0</v>
      </c>
    </row>
    <row r="90" spans="1:107" x14ac:dyDescent="0.2">
      <c r="A90">
        <f>ROW(Source!A96)</f>
        <v>96</v>
      </c>
      <c r="B90">
        <v>50633680</v>
      </c>
      <c r="C90">
        <v>50635622</v>
      </c>
      <c r="D90">
        <v>45837067</v>
      </c>
      <c r="E90">
        <v>1</v>
      </c>
      <c r="F90">
        <v>1</v>
      </c>
      <c r="G90">
        <v>1</v>
      </c>
      <c r="H90">
        <v>3</v>
      </c>
      <c r="I90" t="s">
        <v>224</v>
      </c>
      <c r="J90" t="s">
        <v>226</v>
      </c>
      <c r="K90" t="s">
        <v>225</v>
      </c>
      <c r="L90">
        <v>1354</v>
      </c>
      <c r="N90">
        <v>1010</v>
      </c>
      <c r="O90" t="s">
        <v>134</v>
      </c>
      <c r="P90" t="s">
        <v>134</v>
      </c>
      <c r="Q90">
        <v>1</v>
      </c>
      <c r="W90">
        <v>0</v>
      </c>
      <c r="X90">
        <v>1821172391</v>
      </c>
      <c r="Y90">
        <v>1</v>
      </c>
      <c r="AA90">
        <v>723.36</v>
      </c>
      <c r="AB90">
        <v>0</v>
      </c>
      <c r="AC90">
        <v>0</v>
      </c>
      <c r="AD90">
        <v>0</v>
      </c>
      <c r="AE90">
        <v>723.36</v>
      </c>
      <c r="AF90">
        <v>0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N90">
        <v>0</v>
      </c>
      <c r="AO90">
        <v>0</v>
      </c>
      <c r="AP90">
        <v>0</v>
      </c>
      <c r="AQ90">
        <v>0</v>
      </c>
      <c r="AR90">
        <v>0</v>
      </c>
      <c r="AS90" t="s">
        <v>3</v>
      </c>
      <c r="AT90">
        <v>1</v>
      </c>
      <c r="AU90" t="s">
        <v>3</v>
      </c>
      <c r="AV90">
        <v>0</v>
      </c>
      <c r="AW90">
        <v>1</v>
      </c>
      <c r="AX90">
        <v>-1</v>
      </c>
      <c r="AY90">
        <v>0</v>
      </c>
      <c r="AZ90">
        <v>0</v>
      </c>
      <c r="BA90" t="s">
        <v>3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X90">
        <f>Y90*Source!I96</f>
        <v>7</v>
      </c>
      <c r="CY90">
        <f>AA90</f>
        <v>723.36</v>
      </c>
      <c r="CZ90">
        <f>AE90</f>
        <v>723.36</v>
      </c>
      <c r="DA90">
        <f>AI90</f>
        <v>1</v>
      </c>
      <c r="DB90">
        <f t="shared" si="14"/>
        <v>723.36</v>
      </c>
      <c r="DC90">
        <f t="shared" si="15"/>
        <v>0</v>
      </c>
    </row>
    <row r="91" spans="1:107" x14ac:dyDescent="0.2">
      <c r="A91">
        <f>ROW(Source!A96)</f>
        <v>96</v>
      </c>
      <c r="B91">
        <v>50633680</v>
      </c>
      <c r="C91">
        <v>50635622</v>
      </c>
      <c r="D91">
        <v>45869828</v>
      </c>
      <c r="E91">
        <v>1</v>
      </c>
      <c r="F91">
        <v>1</v>
      </c>
      <c r="G91">
        <v>1</v>
      </c>
      <c r="H91">
        <v>3</v>
      </c>
      <c r="I91" t="s">
        <v>228</v>
      </c>
      <c r="J91" t="s">
        <v>230</v>
      </c>
      <c r="K91" t="s">
        <v>229</v>
      </c>
      <c r="L91">
        <v>1477</v>
      </c>
      <c r="N91">
        <v>1013</v>
      </c>
      <c r="O91" t="s">
        <v>139</v>
      </c>
      <c r="P91" t="s">
        <v>141</v>
      </c>
      <c r="Q91">
        <v>1</v>
      </c>
      <c r="W91">
        <v>0</v>
      </c>
      <c r="X91">
        <v>335873434</v>
      </c>
      <c r="Y91">
        <v>4.5710000000000004E-3</v>
      </c>
      <c r="AA91">
        <v>3428.99</v>
      </c>
      <c r="AB91">
        <v>0</v>
      </c>
      <c r="AC91">
        <v>0</v>
      </c>
      <c r="AD91">
        <v>0</v>
      </c>
      <c r="AE91">
        <v>3428.99</v>
      </c>
      <c r="AF91">
        <v>0</v>
      </c>
      <c r="AG91">
        <v>0</v>
      </c>
      <c r="AH91">
        <v>0</v>
      </c>
      <c r="AI91">
        <v>1</v>
      </c>
      <c r="AJ91">
        <v>1</v>
      </c>
      <c r="AK91">
        <v>1</v>
      </c>
      <c r="AL91">
        <v>1</v>
      </c>
      <c r="AN91">
        <v>0</v>
      </c>
      <c r="AO91">
        <v>0</v>
      </c>
      <c r="AP91">
        <v>0</v>
      </c>
      <c r="AQ91">
        <v>0</v>
      </c>
      <c r="AR91">
        <v>0</v>
      </c>
      <c r="AS91" t="s">
        <v>3</v>
      </c>
      <c r="AT91">
        <v>4.5710000000000004E-3</v>
      </c>
      <c r="AU91" t="s">
        <v>3</v>
      </c>
      <c r="AV91">
        <v>0</v>
      </c>
      <c r="AW91">
        <v>1</v>
      </c>
      <c r="AX91">
        <v>-1</v>
      </c>
      <c r="AY91">
        <v>0</v>
      </c>
      <c r="AZ91">
        <v>0</v>
      </c>
      <c r="BA91" t="s">
        <v>3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X91">
        <f>Y91*Source!I96</f>
        <v>3.1997000000000005E-2</v>
      </c>
      <c r="CY91">
        <f>AA91</f>
        <v>3428.99</v>
      </c>
      <c r="CZ91">
        <f>AE91</f>
        <v>3428.99</v>
      </c>
      <c r="DA91">
        <f>AI91</f>
        <v>1</v>
      </c>
      <c r="DB91">
        <f t="shared" si="14"/>
        <v>15.67</v>
      </c>
      <c r="DC91">
        <f t="shared" si="15"/>
        <v>0</v>
      </c>
    </row>
    <row r="92" spans="1:107" x14ac:dyDescent="0.2">
      <c r="A92">
        <f>ROW(Source!A96)</f>
        <v>96</v>
      </c>
      <c r="B92">
        <v>50633680</v>
      </c>
      <c r="C92">
        <v>50635622</v>
      </c>
      <c r="D92">
        <v>45967299</v>
      </c>
      <c r="E92">
        <v>1</v>
      </c>
      <c r="F92">
        <v>1</v>
      </c>
      <c r="G92">
        <v>1</v>
      </c>
      <c r="H92">
        <v>3</v>
      </c>
      <c r="I92" t="s">
        <v>344</v>
      </c>
      <c r="J92" t="s">
        <v>345</v>
      </c>
      <c r="K92" t="s">
        <v>346</v>
      </c>
      <c r="L92">
        <v>1344</v>
      </c>
      <c r="N92">
        <v>1008</v>
      </c>
      <c r="O92" t="s">
        <v>347</v>
      </c>
      <c r="P92" t="s">
        <v>347</v>
      </c>
      <c r="Q92">
        <v>1</v>
      </c>
      <c r="W92">
        <v>0</v>
      </c>
      <c r="X92">
        <v>-1363992221</v>
      </c>
      <c r="Y92">
        <v>0.57999999999999996</v>
      </c>
      <c r="AA92">
        <v>1</v>
      </c>
      <c r="AB92">
        <v>0</v>
      </c>
      <c r="AC92">
        <v>0</v>
      </c>
      <c r="AD92">
        <v>0</v>
      </c>
      <c r="AE92">
        <v>1</v>
      </c>
      <c r="AF92">
        <v>0</v>
      </c>
      <c r="AG92">
        <v>0</v>
      </c>
      <c r="AH92">
        <v>0</v>
      </c>
      <c r="AI92">
        <v>1</v>
      </c>
      <c r="AJ92">
        <v>1</v>
      </c>
      <c r="AK92">
        <v>1</v>
      </c>
      <c r="AL92">
        <v>1</v>
      </c>
      <c r="AN92">
        <v>0</v>
      </c>
      <c r="AO92">
        <v>1</v>
      </c>
      <c r="AP92">
        <v>0</v>
      </c>
      <c r="AQ92">
        <v>0</v>
      </c>
      <c r="AR92">
        <v>0</v>
      </c>
      <c r="AS92" t="s">
        <v>3</v>
      </c>
      <c r="AT92">
        <v>0.57999999999999996</v>
      </c>
      <c r="AU92" t="s">
        <v>3</v>
      </c>
      <c r="AV92">
        <v>0</v>
      </c>
      <c r="AW92">
        <v>2</v>
      </c>
      <c r="AX92">
        <v>50635639</v>
      </c>
      <c r="AY92">
        <v>1</v>
      </c>
      <c r="AZ92">
        <v>0</v>
      </c>
      <c r="BA92">
        <v>89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X92">
        <f>Y92*Source!I96</f>
        <v>4.0599999999999996</v>
      </c>
      <c r="CY92">
        <f>AA92</f>
        <v>1</v>
      </c>
      <c r="CZ92">
        <f>AE92</f>
        <v>1</v>
      </c>
      <c r="DA92">
        <f>AI92</f>
        <v>1</v>
      </c>
      <c r="DB92">
        <f t="shared" si="14"/>
        <v>0.57999999999999996</v>
      </c>
      <c r="DC92">
        <f t="shared" si="15"/>
        <v>0</v>
      </c>
    </row>
    <row r="93" spans="1:107" x14ac:dyDescent="0.2">
      <c r="A93">
        <f>ROW(Source!A99)</f>
        <v>99</v>
      </c>
      <c r="B93">
        <v>50633680</v>
      </c>
      <c r="C93">
        <v>50635641</v>
      </c>
      <c r="D93">
        <v>45988109</v>
      </c>
      <c r="E93">
        <v>1</v>
      </c>
      <c r="F93">
        <v>1</v>
      </c>
      <c r="G93">
        <v>1</v>
      </c>
      <c r="H93">
        <v>1</v>
      </c>
      <c r="I93" t="s">
        <v>355</v>
      </c>
      <c r="J93" t="s">
        <v>3</v>
      </c>
      <c r="K93" t="s">
        <v>356</v>
      </c>
      <c r="L93">
        <v>1476</v>
      </c>
      <c r="N93">
        <v>1013</v>
      </c>
      <c r="O93" t="s">
        <v>323</v>
      </c>
      <c r="P93" t="s">
        <v>324</v>
      </c>
      <c r="Q93">
        <v>1</v>
      </c>
      <c r="W93">
        <v>0</v>
      </c>
      <c r="X93">
        <v>637965020</v>
      </c>
      <c r="Y93">
        <v>1.46</v>
      </c>
      <c r="AA93">
        <v>0</v>
      </c>
      <c r="AB93">
        <v>0</v>
      </c>
      <c r="AC93">
        <v>0</v>
      </c>
      <c r="AD93">
        <v>8.5399999999999991</v>
      </c>
      <c r="AE93">
        <v>0</v>
      </c>
      <c r="AF93">
        <v>0</v>
      </c>
      <c r="AG93">
        <v>0</v>
      </c>
      <c r="AH93">
        <v>8.5399999999999991</v>
      </c>
      <c r="AI93">
        <v>1</v>
      </c>
      <c r="AJ93">
        <v>1</v>
      </c>
      <c r="AK93">
        <v>1</v>
      </c>
      <c r="AL93">
        <v>1</v>
      </c>
      <c r="AN93">
        <v>0</v>
      </c>
      <c r="AO93">
        <v>1</v>
      </c>
      <c r="AP93">
        <v>1</v>
      </c>
      <c r="AQ93">
        <v>0</v>
      </c>
      <c r="AR93">
        <v>0</v>
      </c>
      <c r="AS93" t="s">
        <v>3</v>
      </c>
      <c r="AT93">
        <v>1.46</v>
      </c>
      <c r="AU93" t="s">
        <v>3</v>
      </c>
      <c r="AV93">
        <v>1</v>
      </c>
      <c r="AW93">
        <v>2</v>
      </c>
      <c r="AX93">
        <v>50635653</v>
      </c>
      <c r="AY93">
        <v>1</v>
      </c>
      <c r="AZ93">
        <v>0</v>
      </c>
      <c r="BA93">
        <v>90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X93">
        <f>Y93*Source!I99</f>
        <v>20.439999999999998</v>
      </c>
      <c r="CY93">
        <f>AD93</f>
        <v>8.5399999999999991</v>
      </c>
      <c r="CZ93">
        <f>AH93</f>
        <v>8.5399999999999991</v>
      </c>
      <c r="DA93">
        <f>AL93</f>
        <v>1</v>
      </c>
      <c r="DB93">
        <f t="shared" si="14"/>
        <v>12.47</v>
      </c>
      <c r="DC93">
        <f t="shared" si="15"/>
        <v>0</v>
      </c>
    </row>
    <row r="94" spans="1:107" x14ac:dyDescent="0.2">
      <c r="A94">
        <f>ROW(Source!A99)</f>
        <v>99</v>
      </c>
      <c r="B94">
        <v>50633680</v>
      </c>
      <c r="C94">
        <v>50635641</v>
      </c>
      <c r="D94">
        <v>121548</v>
      </c>
      <c r="E94">
        <v>1</v>
      </c>
      <c r="F94">
        <v>1</v>
      </c>
      <c r="G94">
        <v>1</v>
      </c>
      <c r="H94">
        <v>1</v>
      </c>
      <c r="I94" t="s">
        <v>27</v>
      </c>
      <c r="J94" t="s">
        <v>3</v>
      </c>
      <c r="K94" t="s">
        <v>325</v>
      </c>
      <c r="L94">
        <v>608254</v>
      </c>
      <c r="N94">
        <v>1013</v>
      </c>
      <c r="O94" t="s">
        <v>326</v>
      </c>
      <c r="P94" t="s">
        <v>326</v>
      </c>
      <c r="Q94">
        <v>1</v>
      </c>
      <c r="W94">
        <v>0</v>
      </c>
      <c r="X94">
        <v>-185737400</v>
      </c>
      <c r="Y94">
        <v>0.31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1</v>
      </c>
      <c r="AJ94">
        <v>1</v>
      </c>
      <c r="AK94">
        <v>1</v>
      </c>
      <c r="AL94">
        <v>1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3</v>
      </c>
      <c r="AT94">
        <v>0.31</v>
      </c>
      <c r="AU94" t="s">
        <v>3</v>
      </c>
      <c r="AV94">
        <v>2</v>
      </c>
      <c r="AW94">
        <v>2</v>
      </c>
      <c r="AX94">
        <v>50635654</v>
      </c>
      <c r="AY94">
        <v>1</v>
      </c>
      <c r="AZ94">
        <v>0</v>
      </c>
      <c r="BA94">
        <v>91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X94">
        <f>Y94*Source!I99</f>
        <v>4.34</v>
      </c>
      <c r="CY94">
        <f>AD94</f>
        <v>0</v>
      </c>
      <c r="CZ94">
        <f>AH94</f>
        <v>0</v>
      </c>
      <c r="DA94">
        <f>AL94</f>
        <v>1</v>
      </c>
      <c r="DB94">
        <f t="shared" si="14"/>
        <v>0</v>
      </c>
      <c r="DC94">
        <f t="shared" si="15"/>
        <v>0</v>
      </c>
    </row>
    <row r="95" spans="1:107" x14ac:dyDescent="0.2">
      <c r="A95">
        <f>ROW(Source!A99)</f>
        <v>99</v>
      </c>
      <c r="B95">
        <v>50633680</v>
      </c>
      <c r="C95">
        <v>50635641</v>
      </c>
      <c r="D95">
        <v>45811342</v>
      </c>
      <c r="E95">
        <v>1</v>
      </c>
      <c r="F95">
        <v>1</v>
      </c>
      <c r="G95">
        <v>1</v>
      </c>
      <c r="H95">
        <v>2</v>
      </c>
      <c r="I95" t="s">
        <v>327</v>
      </c>
      <c r="J95" t="s">
        <v>328</v>
      </c>
      <c r="K95" t="s">
        <v>329</v>
      </c>
      <c r="L95">
        <v>45811227</v>
      </c>
      <c r="N95">
        <v>1013</v>
      </c>
      <c r="O95" t="s">
        <v>330</v>
      </c>
      <c r="P95" t="s">
        <v>330</v>
      </c>
      <c r="Q95">
        <v>1</v>
      </c>
      <c r="W95">
        <v>0</v>
      </c>
      <c r="X95">
        <v>-1570605523</v>
      </c>
      <c r="Y95">
        <v>0.02</v>
      </c>
      <c r="AA95">
        <v>0</v>
      </c>
      <c r="AB95">
        <v>134.41</v>
      </c>
      <c r="AC95">
        <v>13.26</v>
      </c>
      <c r="AD95">
        <v>0</v>
      </c>
      <c r="AE95">
        <v>0</v>
      </c>
      <c r="AF95">
        <v>134.41</v>
      </c>
      <c r="AG95">
        <v>13.26</v>
      </c>
      <c r="AH95">
        <v>0</v>
      </c>
      <c r="AI95">
        <v>1</v>
      </c>
      <c r="AJ95">
        <v>1</v>
      </c>
      <c r="AK95">
        <v>1</v>
      </c>
      <c r="AL95">
        <v>1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3</v>
      </c>
      <c r="AT95">
        <v>0.02</v>
      </c>
      <c r="AU95" t="s">
        <v>3</v>
      </c>
      <c r="AV95">
        <v>0</v>
      </c>
      <c r="AW95">
        <v>2</v>
      </c>
      <c r="AX95">
        <v>50635655</v>
      </c>
      <c r="AY95">
        <v>1</v>
      </c>
      <c r="AZ95">
        <v>0</v>
      </c>
      <c r="BA95">
        <v>92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X95">
        <f>Y95*Source!I99</f>
        <v>0.28000000000000003</v>
      </c>
      <c r="CY95">
        <f>AB95</f>
        <v>134.41</v>
      </c>
      <c r="CZ95">
        <f>AF95</f>
        <v>134.41</v>
      </c>
      <c r="DA95">
        <f>AJ95</f>
        <v>1</v>
      </c>
      <c r="DB95">
        <f t="shared" si="14"/>
        <v>2.69</v>
      </c>
      <c r="DC95">
        <f t="shared" si="15"/>
        <v>0.27</v>
      </c>
    </row>
    <row r="96" spans="1:107" x14ac:dyDescent="0.2">
      <c r="A96">
        <f>ROW(Source!A99)</f>
        <v>99</v>
      </c>
      <c r="B96">
        <v>50633680</v>
      </c>
      <c r="C96">
        <v>50635641</v>
      </c>
      <c r="D96">
        <v>45811492</v>
      </c>
      <c r="E96">
        <v>1</v>
      </c>
      <c r="F96">
        <v>1</v>
      </c>
      <c r="G96">
        <v>1</v>
      </c>
      <c r="H96">
        <v>2</v>
      </c>
      <c r="I96" t="s">
        <v>331</v>
      </c>
      <c r="J96" t="s">
        <v>332</v>
      </c>
      <c r="K96" t="s">
        <v>333</v>
      </c>
      <c r="L96">
        <v>45811227</v>
      </c>
      <c r="N96">
        <v>1013</v>
      </c>
      <c r="O96" t="s">
        <v>330</v>
      </c>
      <c r="P96" t="s">
        <v>330</v>
      </c>
      <c r="Q96">
        <v>1</v>
      </c>
      <c r="W96">
        <v>0</v>
      </c>
      <c r="X96">
        <v>831370962</v>
      </c>
      <c r="Y96">
        <v>0.28999999999999998</v>
      </c>
      <c r="AA96">
        <v>0</v>
      </c>
      <c r="AB96">
        <v>142.46</v>
      </c>
      <c r="AC96">
        <v>13.26</v>
      </c>
      <c r="AD96">
        <v>0</v>
      </c>
      <c r="AE96">
        <v>0</v>
      </c>
      <c r="AF96">
        <v>142.46</v>
      </c>
      <c r="AG96">
        <v>13.26</v>
      </c>
      <c r="AH96">
        <v>0</v>
      </c>
      <c r="AI96">
        <v>1</v>
      </c>
      <c r="AJ96">
        <v>1</v>
      </c>
      <c r="AK96">
        <v>1</v>
      </c>
      <c r="AL96">
        <v>1</v>
      </c>
      <c r="AN96">
        <v>0</v>
      </c>
      <c r="AO96">
        <v>1</v>
      </c>
      <c r="AP96">
        <v>1</v>
      </c>
      <c r="AQ96">
        <v>0</v>
      </c>
      <c r="AR96">
        <v>0</v>
      </c>
      <c r="AS96" t="s">
        <v>3</v>
      </c>
      <c r="AT96">
        <v>0.28999999999999998</v>
      </c>
      <c r="AU96" t="s">
        <v>3</v>
      </c>
      <c r="AV96">
        <v>0</v>
      </c>
      <c r="AW96">
        <v>2</v>
      </c>
      <c r="AX96">
        <v>50635656</v>
      </c>
      <c r="AY96">
        <v>1</v>
      </c>
      <c r="AZ96">
        <v>0</v>
      </c>
      <c r="BA96">
        <v>93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X96">
        <f>Y96*Source!I99</f>
        <v>4.0599999999999996</v>
      </c>
      <c r="CY96">
        <f>AB96</f>
        <v>142.46</v>
      </c>
      <c r="CZ96">
        <f>AF96</f>
        <v>142.46</v>
      </c>
      <c r="DA96">
        <f>AJ96</f>
        <v>1</v>
      </c>
      <c r="DB96">
        <f t="shared" si="14"/>
        <v>41.31</v>
      </c>
      <c r="DC96">
        <f t="shared" si="15"/>
        <v>3.85</v>
      </c>
    </row>
    <row r="97" spans="1:107" x14ac:dyDescent="0.2">
      <c r="A97">
        <f>ROW(Source!A99)</f>
        <v>99</v>
      </c>
      <c r="B97">
        <v>50633680</v>
      </c>
      <c r="C97">
        <v>50635641</v>
      </c>
      <c r="D97">
        <v>45813321</v>
      </c>
      <c r="E97">
        <v>1</v>
      </c>
      <c r="F97">
        <v>1</v>
      </c>
      <c r="G97">
        <v>1</v>
      </c>
      <c r="H97">
        <v>2</v>
      </c>
      <c r="I97" t="s">
        <v>334</v>
      </c>
      <c r="J97" t="s">
        <v>335</v>
      </c>
      <c r="K97" t="s">
        <v>336</v>
      </c>
      <c r="L97">
        <v>45811227</v>
      </c>
      <c r="N97">
        <v>1013</v>
      </c>
      <c r="O97" t="s">
        <v>330</v>
      </c>
      <c r="P97" t="s">
        <v>330</v>
      </c>
      <c r="Q97">
        <v>1</v>
      </c>
      <c r="W97">
        <v>0</v>
      </c>
      <c r="X97">
        <v>771999048</v>
      </c>
      <c r="Y97">
        <v>0.02</v>
      </c>
      <c r="AA97">
        <v>0</v>
      </c>
      <c r="AB97">
        <v>86.55</v>
      </c>
      <c r="AC97">
        <v>0</v>
      </c>
      <c r="AD97">
        <v>0</v>
      </c>
      <c r="AE97">
        <v>0</v>
      </c>
      <c r="AF97">
        <v>86.55</v>
      </c>
      <c r="AG97">
        <v>0</v>
      </c>
      <c r="AH97">
        <v>0</v>
      </c>
      <c r="AI97">
        <v>1</v>
      </c>
      <c r="AJ97">
        <v>1</v>
      </c>
      <c r="AK97">
        <v>1</v>
      </c>
      <c r="AL97">
        <v>1</v>
      </c>
      <c r="AN97">
        <v>0</v>
      </c>
      <c r="AO97">
        <v>1</v>
      </c>
      <c r="AP97">
        <v>1</v>
      </c>
      <c r="AQ97">
        <v>0</v>
      </c>
      <c r="AR97">
        <v>0</v>
      </c>
      <c r="AS97" t="s">
        <v>3</v>
      </c>
      <c r="AT97">
        <v>0.02</v>
      </c>
      <c r="AU97" t="s">
        <v>3</v>
      </c>
      <c r="AV97">
        <v>0</v>
      </c>
      <c r="AW97">
        <v>2</v>
      </c>
      <c r="AX97">
        <v>50635657</v>
      </c>
      <c r="AY97">
        <v>1</v>
      </c>
      <c r="AZ97">
        <v>0</v>
      </c>
      <c r="BA97">
        <v>94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X97">
        <f>Y97*Source!I99</f>
        <v>0.28000000000000003</v>
      </c>
      <c r="CY97">
        <f>AB97</f>
        <v>86.55</v>
      </c>
      <c r="CZ97">
        <f>AF97</f>
        <v>86.55</v>
      </c>
      <c r="DA97">
        <f>AJ97</f>
        <v>1</v>
      </c>
      <c r="DB97">
        <f t="shared" si="14"/>
        <v>1.73</v>
      </c>
      <c r="DC97">
        <f t="shared" si="15"/>
        <v>0</v>
      </c>
    </row>
    <row r="98" spans="1:107" x14ac:dyDescent="0.2">
      <c r="A98">
        <f>ROW(Source!A99)</f>
        <v>99</v>
      </c>
      <c r="B98">
        <v>50633680</v>
      </c>
      <c r="C98">
        <v>50635641</v>
      </c>
      <c r="D98">
        <v>45816610</v>
      </c>
      <c r="E98">
        <v>1</v>
      </c>
      <c r="F98">
        <v>1</v>
      </c>
      <c r="G98">
        <v>1</v>
      </c>
      <c r="H98">
        <v>3</v>
      </c>
      <c r="I98" t="s">
        <v>357</v>
      </c>
      <c r="J98" t="s">
        <v>358</v>
      </c>
      <c r="K98" t="s">
        <v>359</v>
      </c>
      <c r="L98">
        <v>1346</v>
      </c>
      <c r="N98">
        <v>1009</v>
      </c>
      <c r="O98" t="s">
        <v>340</v>
      </c>
      <c r="P98" t="s">
        <v>340</v>
      </c>
      <c r="Q98">
        <v>1</v>
      </c>
      <c r="W98">
        <v>0</v>
      </c>
      <c r="X98">
        <v>1795738706</v>
      </c>
      <c r="Y98">
        <v>1.2E-2</v>
      </c>
      <c r="AA98">
        <v>23.59</v>
      </c>
      <c r="AB98">
        <v>0</v>
      </c>
      <c r="AC98">
        <v>0</v>
      </c>
      <c r="AD98">
        <v>0</v>
      </c>
      <c r="AE98">
        <v>23.59</v>
      </c>
      <c r="AF98">
        <v>0</v>
      </c>
      <c r="AG98">
        <v>0</v>
      </c>
      <c r="AH98">
        <v>0</v>
      </c>
      <c r="AI98">
        <v>1</v>
      </c>
      <c r="AJ98">
        <v>1</v>
      </c>
      <c r="AK98">
        <v>1</v>
      </c>
      <c r="AL98">
        <v>1</v>
      </c>
      <c r="AN98">
        <v>0</v>
      </c>
      <c r="AO98">
        <v>1</v>
      </c>
      <c r="AP98">
        <v>0</v>
      </c>
      <c r="AQ98">
        <v>0</v>
      </c>
      <c r="AR98">
        <v>0</v>
      </c>
      <c r="AS98" t="s">
        <v>3</v>
      </c>
      <c r="AT98">
        <v>1.2E-2</v>
      </c>
      <c r="AU98" t="s">
        <v>3</v>
      </c>
      <c r="AV98">
        <v>0</v>
      </c>
      <c r="AW98">
        <v>2</v>
      </c>
      <c r="AX98">
        <v>50635658</v>
      </c>
      <c r="AY98">
        <v>1</v>
      </c>
      <c r="AZ98">
        <v>0</v>
      </c>
      <c r="BA98">
        <v>95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X98">
        <f>Y98*Source!I99</f>
        <v>0.16800000000000001</v>
      </c>
      <c r="CY98">
        <f t="shared" ref="CY98:CY103" si="16">AA98</f>
        <v>23.59</v>
      </c>
      <c r="CZ98">
        <f t="shared" ref="CZ98:CZ103" si="17">AE98</f>
        <v>23.59</v>
      </c>
      <c r="DA98">
        <f t="shared" ref="DA98:DA103" si="18">AI98</f>
        <v>1</v>
      </c>
      <c r="DB98">
        <f t="shared" si="14"/>
        <v>0.28000000000000003</v>
      </c>
      <c r="DC98">
        <f t="shared" si="15"/>
        <v>0</v>
      </c>
    </row>
    <row r="99" spans="1:107" x14ac:dyDescent="0.2">
      <c r="A99">
        <f>ROW(Source!A99)</f>
        <v>99</v>
      </c>
      <c r="B99">
        <v>50633680</v>
      </c>
      <c r="C99">
        <v>50635641</v>
      </c>
      <c r="D99">
        <v>45817317</v>
      </c>
      <c r="E99">
        <v>1</v>
      </c>
      <c r="F99">
        <v>1</v>
      </c>
      <c r="G99">
        <v>1</v>
      </c>
      <c r="H99">
        <v>3</v>
      </c>
      <c r="I99" t="s">
        <v>360</v>
      </c>
      <c r="J99" t="s">
        <v>361</v>
      </c>
      <c r="K99" t="s">
        <v>362</v>
      </c>
      <c r="L99">
        <v>1346</v>
      </c>
      <c r="N99">
        <v>1009</v>
      </c>
      <c r="O99" t="s">
        <v>340</v>
      </c>
      <c r="P99" t="s">
        <v>340</v>
      </c>
      <c r="Q99">
        <v>1</v>
      </c>
      <c r="W99">
        <v>0</v>
      </c>
      <c r="X99">
        <v>-1553966004</v>
      </c>
      <c r="Y99">
        <v>0.01</v>
      </c>
      <c r="AA99">
        <v>28.15</v>
      </c>
      <c r="AB99">
        <v>0</v>
      </c>
      <c r="AC99">
        <v>0</v>
      </c>
      <c r="AD99">
        <v>0</v>
      </c>
      <c r="AE99">
        <v>28.15</v>
      </c>
      <c r="AF99">
        <v>0</v>
      </c>
      <c r="AG99">
        <v>0</v>
      </c>
      <c r="AH99">
        <v>0</v>
      </c>
      <c r="AI99">
        <v>1</v>
      </c>
      <c r="AJ99">
        <v>1</v>
      </c>
      <c r="AK99">
        <v>1</v>
      </c>
      <c r="AL99">
        <v>1</v>
      </c>
      <c r="AN99">
        <v>0</v>
      </c>
      <c r="AO99">
        <v>1</v>
      </c>
      <c r="AP99">
        <v>0</v>
      </c>
      <c r="AQ99">
        <v>0</v>
      </c>
      <c r="AR99">
        <v>0</v>
      </c>
      <c r="AS99" t="s">
        <v>3</v>
      </c>
      <c r="AT99">
        <v>0.01</v>
      </c>
      <c r="AU99" t="s">
        <v>3</v>
      </c>
      <c r="AV99">
        <v>0</v>
      </c>
      <c r="AW99">
        <v>2</v>
      </c>
      <c r="AX99">
        <v>50635659</v>
      </c>
      <c r="AY99">
        <v>1</v>
      </c>
      <c r="AZ99">
        <v>0</v>
      </c>
      <c r="BA99">
        <v>96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X99">
        <f>Y99*Source!I99</f>
        <v>0.14000000000000001</v>
      </c>
      <c r="CY99">
        <f t="shared" si="16"/>
        <v>28.15</v>
      </c>
      <c r="CZ99">
        <f t="shared" si="17"/>
        <v>28.15</v>
      </c>
      <c r="DA99">
        <f t="shared" si="18"/>
        <v>1</v>
      </c>
      <c r="DB99">
        <f t="shared" si="14"/>
        <v>0.28000000000000003</v>
      </c>
      <c r="DC99">
        <f t="shared" si="15"/>
        <v>0</v>
      </c>
    </row>
    <row r="100" spans="1:107" x14ac:dyDescent="0.2">
      <c r="A100">
        <f>ROW(Source!A99)</f>
        <v>99</v>
      </c>
      <c r="B100">
        <v>50633680</v>
      </c>
      <c r="C100">
        <v>50635641</v>
      </c>
      <c r="D100">
        <v>45870745</v>
      </c>
      <c r="E100">
        <v>1</v>
      </c>
      <c r="F100">
        <v>1</v>
      </c>
      <c r="G100">
        <v>1</v>
      </c>
      <c r="H100">
        <v>3</v>
      </c>
      <c r="I100" t="s">
        <v>238</v>
      </c>
      <c r="J100" t="s">
        <v>240</v>
      </c>
      <c r="K100" t="s">
        <v>239</v>
      </c>
      <c r="L100">
        <v>1348</v>
      </c>
      <c r="N100">
        <v>1009</v>
      </c>
      <c r="O100" t="s">
        <v>206</v>
      </c>
      <c r="P100" t="s">
        <v>206</v>
      </c>
      <c r="Q100">
        <v>1000</v>
      </c>
      <c r="W100">
        <v>1</v>
      </c>
      <c r="X100">
        <v>-19438791</v>
      </c>
      <c r="Y100">
        <v>-5.0000000000000001E-4</v>
      </c>
      <c r="AA100">
        <v>89303.44</v>
      </c>
      <c r="AB100">
        <v>0</v>
      </c>
      <c r="AC100">
        <v>0</v>
      </c>
      <c r="AD100">
        <v>0</v>
      </c>
      <c r="AE100">
        <v>89303.44</v>
      </c>
      <c r="AF100">
        <v>0</v>
      </c>
      <c r="AG100">
        <v>0</v>
      </c>
      <c r="AH100">
        <v>0</v>
      </c>
      <c r="AI100">
        <v>1</v>
      </c>
      <c r="AJ100">
        <v>1</v>
      </c>
      <c r="AK100">
        <v>1</v>
      </c>
      <c r="AL100">
        <v>1</v>
      </c>
      <c r="AN100">
        <v>0</v>
      </c>
      <c r="AO100">
        <v>1</v>
      </c>
      <c r="AP100">
        <v>0</v>
      </c>
      <c r="AQ100">
        <v>0</v>
      </c>
      <c r="AR100">
        <v>0</v>
      </c>
      <c r="AS100" t="s">
        <v>3</v>
      </c>
      <c r="AT100">
        <v>-5.0000000000000001E-4</v>
      </c>
      <c r="AU100" t="s">
        <v>3</v>
      </c>
      <c r="AV100">
        <v>0</v>
      </c>
      <c r="AW100">
        <v>2</v>
      </c>
      <c r="AX100">
        <v>50635660</v>
      </c>
      <c r="AY100">
        <v>1</v>
      </c>
      <c r="AZ100">
        <v>6144</v>
      </c>
      <c r="BA100">
        <v>97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X100">
        <f>Y100*Source!I99</f>
        <v>-7.0000000000000001E-3</v>
      </c>
      <c r="CY100">
        <f t="shared" si="16"/>
        <v>89303.44</v>
      </c>
      <c r="CZ100">
        <f t="shared" si="17"/>
        <v>89303.44</v>
      </c>
      <c r="DA100">
        <f t="shared" si="18"/>
        <v>1</v>
      </c>
      <c r="DB100">
        <f t="shared" si="14"/>
        <v>-44.65</v>
      </c>
      <c r="DC100">
        <f t="shared" si="15"/>
        <v>0</v>
      </c>
    </row>
    <row r="101" spans="1:107" x14ac:dyDescent="0.2">
      <c r="A101">
        <f>ROW(Source!A99)</f>
        <v>99</v>
      </c>
      <c r="B101">
        <v>50633680</v>
      </c>
      <c r="C101">
        <v>50635641</v>
      </c>
      <c r="D101">
        <v>45873941</v>
      </c>
      <c r="E101">
        <v>1</v>
      </c>
      <c r="F101">
        <v>1</v>
      </c>
      <c r="G101">
        <v>1</v>
      </c>
      <c r="H101">
        <v>3</v>
      </c>
      <c r="I101" t="s">
        <v>363</v>
      </c>
      <c r="J101" t="s">
        <v>364</v>
      </c>
      <c r="K101" t="s">
        <v>365</v>
      </c>
      <c r="L101">
        <v>1346</v>
      </c>
      <c r="N101">
        <v>1009</v>
      </c>
      <c r="O101" t="s">
        <v>340</v>
      </c>
      <c r="P101" t="s">
        <v>340</v>
      </c>
      <c r="Q101">
        <v>1</v>
      </c>
      <c r="W101">
        <v>0</v>
      </c>
      <c r="X101">
        <v>1205657813</v>
      </c>
      <c r="Y101">
        <v>0.01</v>
      </c>
      <c r="AA101">
        <v>33.06</v>
      </c>
      <c r="AB101">
        <v>0</v>
      </c>
      <c r="AC101">
        <v>0</v>
      </c>
      <c r="AD101">
        <v>0</v>
      </c>
      <c r="AE101">
        <v>33.06</v>
      </c>
      <c r="AF101">
        <v>0</v>
      </c>
      <c r="AG101">
        <v>0</v>
      </c>
      <c r="AH101">
        <v>0</v>
      </c>
      <c r="AI101">
        <v>1</v>
      </c>
      <c r="AJ101">
        <v>1</v>
      </c>
      <c r="AK101">
        <v>1</v>
      </c>
      <c r="AL101">
        <v>1</v>
      </c>
      <c r="AN101">
        <v>0</v>
      </c>
      <c r="AO101">
        <v>1</v>
      </c>
      <c r="AP101">
        <v>0</v>
      </c>
      <c r="AQ101">
        <v>0</v>
      </c>
      <c r="AR101">
        <v>0</v>
      </c>
      <c r="AS101" t="s">
        <v>3</v>
      </c>
      <c r="AT101">
        <v>0.01</v>
      </c>
      <c r="AU101" t="s">
        <v>3</v>
      </c>
      <c r="AV101">
        <v>0</v>
      </c>
      <c r="AW101">
        <v>2</v>
      </c>
      <c r="AX101">
        <v>50635661</v>
      </c>
      <c r="AY101">
        <v>1</v>
      </c>
      <c r="AZ101">
        <v>0</v>
      </c>
      <c r="BA101">
        <v>98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X101">
        <f>Y101*Source!I99</f>
        <v>0.14000000000000001</v>
      </c>
      <c r="CY101">
        <f t="shared" si="16"/>
        <v>33.06</v>
      </c>
      <c r="CZ101">
        <f t="shared" si="17"/>
        <v>33.06</v>
      </c>
      <c r="DA101">
        <f t="shared" si="18"/>
        <v>1</v>
      </c>
      <c r="DB101">
        <f t="shared" si="14"/>
        <v>0.33</v>
      </c>
      <c r="DC101">
        <f t="shared" si="15"/>
        <v>0</v>
      </c>
    </row>
    <row r="102" spans="1:107" x14ac:dyDescent="0.2">
      <c r="A102">
        <f>ROW(Source!A99)</f>
        <v>99</v>
      </c>
      <c r="B102">
        <v>50633680</v>
      </c>
      <c r="C102">
        <v>50635641</v>
      </c>
      <c r="D102">
        <v>45967299</v>
      </c>
      <c r="E102">
        <v>1</v>
      </c>
      <c r="F102">
        <v>1</v>
      </c>
      <c r="G102">
        <v>1</v>
      </c>
      <c r="H102">
        <v>3</v>
      </c>
      <c r="I102" t="s">
        <v>344</v>
      </c>
      <c r="J102" t="s">
        <v>345</v>
      </c>
      <c r="K102" t="s">
        <v>346</v>
      </c>
      <c r="L102">
        <v>1344</v>
      </c>
      <c r="N102">
        <v>1008</v>
      </c>
      <c r="O102" t="s">
        <v>347</v>
      </c>
      <c r="P102" t="s">
        <v>347</v>
      </c>
      <c r="Q102">
        <v>1</v>
      </c>
      <c r="W102">
        <v>0</v>
      </c>
      <c r="X102">
        <v>-1363992221</v>
      </c>
      <c r="Y102">
        <v>0.25</v>
      </c>
      <c r="AA102">
        <v>1</v>
      </c>
      <c r="AB102">
        <v>0</v>
      </c>
      <c r="AC102">
        <v>0</v>
      </c>
      <c r="AD102">
        <v>0</v>
      </c>
      <c r="AE102">
        <v>1</v>
      </c>
      <c r="AF102">
        <v>0</v>
      </c>
      <c r="AG102">
        <v>0</v>
      </c>
      <c r="AH102">
        <v>0</v>
      </c>
      <c r="AI102">
        <v>1</v>
      </c>
      <c r="AJ102">
        <v>1</v>
      </c>
      <c r="AK102">
        <v>1</v>
      </c>
      <c r="AL102">
        <v>1</v>
      </c>
      <c r="AN102">
        <v>0</v>
      </c>
      <c r="AO102">
        <v>1</v>
      </c>
      <c r="AP102">
        <v>0</v>
      </c>
      <c r="AQ102">
        <v>0</v>
      </c>
      <c r="AR102">
        <v>0</v>
      </c>
      <c r="AS102" t="s">
        <v>3</v>
      </c>
      <c r="AT102">
        <v>0.25</v>
      </c>
      <c r="AU102" t="s">
        <v>3</v>
      </c>
      <c r="AV102">
        <v>0</v>
      </c>
      <c r="AW102">
        <v>2</v>
      </c>
      <c r="AX102">
        <v>50635662</v>
      </c>
      <c r="AY102">
        <v>1</v>
      </c>
      <c r="AZ102">
        <v>0</v>
      </c>
      <c r="BA102">
        <v>99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X102">
        <f>Y102*Source!I99</f>
        <v>3.5</v>
      </c>
      <c r="CY102">
        <f t="shared" si="16"/>
        <v>1</v>
      </c>
      <c r="CZ102">
        <f t="shared" si="17"/>
        <v>1</v>
      </c>
      <c r="DA102">
        <f t="shared" si="18"/>
        <v>1</v>
      </c>
      <c r="DB102">
        <f t="shared" si="14"/>
        <v>0.25</v>
      </c>
      <c r="DC102">
        <f t="shared" si="15"/>
        <v>0</v>
      </c>
    </row>
    <row r="103" spans="1:107" x14ac:dyDescent="0.2">
      <c r="A103">
        <f>ROW(Source!A99)</f>
        <v>99</v>
      </c>
      <c r="B103">
        <v>50633680</v>
      </c>
      <c r="C103">
        <v>50635641</v>
      </c>
      <c r="D103">
        <v>0</v>
      </c>
      <c r="E103">
        <v>0</v>
      </c>
      <c r="F103">
        <v>1</v>
      </c>
      <c r="G103">
        <v>1</v>
      </c>
      <c r="H103">
        <v>3</v>
      </c>
      <c r="I103" t="s">
        <v>234</v>
      </c>
      <c r="J103" t="s">
        <v>145</v>
      </c>
      <c r="K103" t="s">
        <v>235</v>
      </c>
      <c r="L103">
        <v>1354</v>
      </c>
      <c r="N103">
        <v>1010</v>
      </c>
      <c r="O103" t="s">
        <v>134</v>
      </c>
      <c r="P103" t="s">
        <v>134</v>
      </c>
      <c r="Q103">
        <v>1</v>
      </c>
      <c r="W103">
        <v>0</v>
      </c>
      <c r="X103">
        <v>-1064050182</v>
      </c>
      <c r="Y103">
        <v>1</v>
      </c>
      <c r="AA103">
        <v>941.62</v>
      </c>
      <c r="AB103">
        <v>0</v>
      </c>
      <c r="AC103">
        <v>0</v>
      </c>
      <c r="AD103">
        <v>0</v>
      </c>
      <c r="AE103">
        <v>941.62</v>
      </c>
      <c r="AF103">
        <v>0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N103">
        <v>0</v>
      </c>
      <c r="AO103">
        <v>0</v>
      </c>
      <c r="AP103">
        <v>0</v>
      </c>
      <c r="AQ103">
        <v>0</v>
      </c>
      <c r="AR103">
        <v>0</v>
      </c>
      <c r="AS103" t="s">
        <v>3</v>
      </c>
      <c r="AT103">
        <v>1</v>
      </c>
      <c r="AU103" t="s">
        <v>3</v>
      </c>
      <c r="AV103">
        <v>0</v>
      </c>
      <c r="AW103">
        <v>1</v>
      </c>
      <c r="AX103">
        <v>-1</v>
      </c>
      <c r="AY103">
        <v>0</v>
      </c>
      <c r="AZ103">
        <v>0</v>
      </c>
      <c r="BA103" t="s">
        <v>3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X103">
        <f>Y103*Source!I99</f>
        <v>14</v>
      </c>
      <c r="CY103">
        <f t="shared" si="16"/>
        <v>941.62</v>
      </c>
      <c r="CZ103">
        <f t="shared" si="17"/>
        <v>941.62</v>
      </c>
      <c r="DA103">
        <f t="shared" si="18"/>
        <v>1</v>
      </c>
      <c r="DB103">
        <f t="shared" si="14"/>
        <v>941.62</v>
      </c>
      <c r="DC103">
        <f t="shared" si="15"/>
        <v>0</v>
      </c>
    </row>
    <row r="104" spans="1:107" x14ac:dyDescent="0.2">
      <c r="A104">
        <f>ROW(Source!A102)</f>
        <v>102</v>
      </c>
      <c r="B104">
        <v>50633680</v>
      </c>
      <c r="C104">
        <v>50635596</v>
      </c>
      <c r="D104">
        <v>45975157</v>
      </c>
      <c r="E104">
        <v>1</v>
      </c>
      <c r="F104">
        <v>1</v>
      </c>
      <c r="G104">
        <v>1</v>
      </c>
      <c r="H104">
        <v>1</v>
      </c>
      <c r="I104" t="s">
        <v>382</v>
      </c>
      <c r="J104" t="s">
        <v>3</v>
      </c>
      <c r="K104" t="s">
        <v>383</v>
      </c>
      <c r="L104">
        <v>1476</v>
      </c>
      <c r="N104">
        <v>1013</v>
      </c>
      <c r="O104" t="s">
        <v>323</v>
      </c>
      <c r="P104" t="s">
        <v>324</v>
      </c>
      <c r="Q104">
        <v>1</v>
      </c>
      <c r="W104">
        <v>0</v>
      </c>
      <c r="X104">
        <v>842368670</v>
      </c>
      <c r="Y104">
        <v>4.9334999999999996</v>
      </c>
      <c r="AA104">
        <v>0</v>
      </c>
      <c r="AB104">
        <v>0</v>
      </c>
      <c r="AC104">
        <v>0</v>
      </c>
      <c r="AD104">
        <v>7.21</v>
      </c>
      <c r="AE104">
        <v>0</v>
      </c>
      <c r="AF104">
        <v>0</v>
      </c>
      <c r="AG104">
        <v>0</v>
      </c>
      <c r="AH104">
        <v>7.21</v>
      </c>
      <c r="AI104">
        <v>1</v>
      </c>
      <c r="AJ104">
        <v>1</v>
      </c>
      <c r="AK104">
        <v>1</v>
      </c>
      <c r="AL104">
        <v>1</v>
      </c>
      <c r="AN104">
        <v>0</v>
      </c>
      <c r="AO104">
        <v>1</v>
      </c>
      <c r="AP104">
        <v>1</v>
      </c>
      <c r="AQ104">
        <v>0</v>
      </c>
      <c r="AR104">
        <v>0</v>
      </c>
      <c r="AS104" t="s">
        <v>3</v>
      </c>
      <c r="AT104">
        <v>4.29</v>
      </c>
      <c r="AU104" t="s">
        <v>12</v>
      </c>
      <c r="AV104">
        <v>1</v>
      </c>
      <c r="AW104">
        <v>2</v>
      </c>
      <c r="AX104">
        <v>50663594</v>
      </c>
      <c r="AY104">
        <v>1</v>
      </c>
      <c r="AZ104">
        <v>0</v>
      </c>
      <c r="BA104">
        <v>100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X104">
        <f>Y104*Source!I102</f>
        <v>3.2886710999999997</v>
      </c>
      <c r="CY104">
        <f>AD104</f>
        <v>7.21</v>
      </c>
      <c r="CZ104">
        <f>AH104</f>
        <v>7.21</v>
      </c>
      <c r="DA104">
        <f>AL104</f>
        <v>1</v>
      </c>
      <c r="DB104">
        <f>ROUND((ROUND(AT104*CZ104,2)*1.15),2)</f>
        <v>35.57</v>
      </c>
      <c r="DC104">
        <f>ROUND((ROUND(AT104*AG104,2)*1.15),2)</f>
        <v>0</v>
      </c>
    </row>
    <row r="105" spans="1:107" x14ac:dyDescent="0.2">
      <c r="A105">
        <f>ROW(Source!A102)</f>
        <v>102</v>
      </c>
      <c r="B105">
        <v>50633680</v>
      </c>
      <c r="C105">
        <v>50635596</v>
      </c>
      <c r="D105">
        <v>121548</v>
      </c>
      <c r="E105">
        <v>1</v>
      </c>
      <c r="F105">
        <v>1</v>
      </c>
      <c r="G105">
        <v>1</v>
      </c>
      <c r="H105">
        <v>1</v>
      </c>
      <c r="I105" t="s">
        <v>27</v>
      </c>
      <c r="J105" t="s">
        <v>3</v>
      </c>
      <c r="K105" t="s">
        <v>325</v>
      </c>
      <c r="L105">
        <v>608254</v>
      </c>
      <c r="N105">
        <v>1013</v>
      </c>
      <c r="O105" t="s">
        <v>326</v>
      </c>
      <c r="P105" t="s">
        <v>326</v>
      </c>
      <c r="Q105">
        <v>1</v>
      </c>
      <c r="W105">
        <v>0</v>
      </c>
      <c r="X105">
        <v>-185737400</v>
      </c>
      <c r="Y105">
        <v>1.2124999999999999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1</v>
      </c>
      <c r="AJ105">
        <v>1</v>
      </c>
      <c r="AK105">
        <v>1</v>
      </c>
      <c r="AL105">
        <v>1</v>
      </c>
      <c r="AN105">
        <v>0</v>
      </c>
      <c r="AO105">
        <v>1</v>
      </c>
      <c r="AP105">
        <v>1</v>
      </c>
      <c r="AQ105">
        <v>0</v>
      </c>
      <c r="AR105">
        <v>0</v>
      </c>
      <c r="AS105" t="s">
        <v>3</v>
      </c>
      <c r="AT105">
        <v>0.97</v>
      </c>
      <c r="AU105" t="s">
        <v>11</v>
      </c>
      <c r="AV105">
        <v>2</v>
      </c>
      <c r="AW105">
        <v>2</v>
      </c>
      <c r="AX105">
        <v>50663595</v>
      </c>
      <c r="AY105">
        <v>1</v>
      </c>
      <c r="AZ105">
        <v>0</v>
      </c>
      <c r="BA105">
        <v>101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X105">
        <f>Y105*Source!I102</f>
        <v>0.80825249999999993</v>
      </c>
      <c r="CY105">
        <f>AD105</f>
        <v>0</v>
      </c>
      <c r="CZ105">
        <f>AH105</f>
        <v>0</v>
      </c>
      <c r="DA105">
        <f>AL105</f>
        <v>1</v>
      </c>
      <c r="DB105">
        <f>ROUND((ROUND(AT105*CZ105,2)*1.25),2)</f>
        <v>0</v>
      </c>
      <c r="DC105">
        <f>ROUND((ROUND(AT105*AG105,2)*1.25),2)</f>
        <v>0</v>
      </c>
    </row>
    <row r="106" spans="1:107" x14ac:dyDescent="0.2">
      <c r="A106">
        <f>ROW(Source!A102)</f>
        <v>102</v>
      </c>
      <c r="B106">
        <v>50633680</v>
      </c>
      <c r="C106">
        <v>50635596</v>
      </c>
      <c r="D106">
        <v>45811486</v>
      </c>
      <c r="E106">
        <v>1</v>
      </c>
      <c r="F106">
        <v>1</v>
      </c>
      <c r="G106">
        <v>1</v>
      </c>
      <c r="H106">
        <v>2</v>
      </c>
      <c r="I106" t="s">
        <v>350</v>
      </c>
      <c r="J106" t="s">
        <v>351</v>
      </c>
      <c r="K106" t="s">
        <v>352</v>
      </c>
      <c r="L106">
        <v>45811227</v>
      </c>
      <c r="N106">
        <v>1013</v>
      </c>
      <c r="O106" t="s">
        <v>330</v>
      </c>
      <c r="P106" t="s">
        <v>330</v>
      </c>
      <c r="Q106">
        <v>1</v>
      </c>
      <c r="W106">
        <v>0</v>
      </c>
      <c r="X106">
        <v>1026580179</v>
      </c>
      <c r="Y106">
        <v>1.2124999999999999</v>
      </c>
      <c r="AA106">
        <v>0</v>
      </c>
      <c r="AB106">
        <v>83.54</v>
      </c>
      <c r="AC106">
        <v>9.8800000000000008</v>
      </c>
      <c r="AD106">
        <v>0</v>
      </c>
      <c r="AE106">
        <v>0</v>
      </c>
      <c r="AF106">
        <v>83.54</v>
      </c>
      <c r="AG106">
        <v>9.8800000000000008</v>
      </c>
      <c r="AH106">
        <v>0</v>
      </c>
      <c r="AI106">
        <v>1</v>
      </c>
      <c r="AJ106">
        <v>1</v>
      </c>
      <c r="AK106">
        <v>1</v>
      </c>
      <c r="AL106">
        <v>1</v>
      </c>
      <c r="AN106">
        <v>0</v>
      </c>
      <c r="AO106">
        <v>1</v>
      </c>
      <c r="AP106">
        <v>1</v>
      </c>
      <c r="AQ106">
        <v>0</v>
      </c>
      <c r="AR106">
        <v>0</v>
      </c>
      <c r="AS106" t="s">
        <v>3</v>
      </c>
      <c r="AT106">
        <v>0.97</v>
      </c>
      <c r="AU106" t="s">
        <v>11</v>
      </c>
      <c r="AV106">
        <v>0</v>
      </c>
      <c r="AW106">
        <v>2</v>
      </c>
      <c r="AX106">
        <v>50663596</v>
      </c>
      <c r="AY106">
        <v>1</v>
      </c>
      <c r="AZ106">
        <v>0</v>
      </c>
      <c r="BA106">
        <v>102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X106">
        <f>Y106*Source!I102</f>
        <v>0.80825249999999993</v>
      </c>
      <c r="CY106">
        <f>AB106</f>
        <v>83.54</v>
      </c>
      <c r="CZ106">
        <f>AF106</f>
        <v>83.54</v>
      </c>
      <c r="DA106">
        <f>AJ106</f>
        <v>1</v>
      </c>
      <c r="DB106">
        <f>ROUND((ROUND(AT106*CZ106,2)*1.25),2)</f>
        <v>101.29</v>
      </c>
      <c r="DC106">
        <f>ROUND((ROUND(AT106*AG106,2)*1.25),2)</f>
        <v>11.98</v>
      </c>
    </row>
    <row r="107" spans="1:107" x14ac:dyDescent="0.2">
      <c r="A107">
        <f>ROW(Source!A102)</f>
        <v>102</v>
      </c>
      <c r="B107">
        <v>50633680</v>
      </c>
      <c r="C107">
        <v>50635596</v>
      </c>
      <c r="D107">
        <v>45813321</v>
      </c>
      <c r="E107">
        <v>1</v>
      </c>
      <c r="F107">
        <v>1</v>
      </c>
      <c r="G107">
        <v>1</v>
      </c>
      <c r="H107">
        <v>2</v>
      </c>
      <c r="I107" t="s">
        <v>334</v>
      </c>
      <c r="J107" t="s">
        <v>335</v>
      </c>
      <c r="K107" t="s">
        <v>336</v>
      </c>
      <c r="L107">
        <v>45811227</v>
      </c>
      <c r="N107">
        <v>1013</v>
      </c>
      <c r="O107" t="s">
        <v>330</v>
      </c>
      <c r="P107" t="s">
        <v>330</v>
      </c>
      <c r="Q107">
        <v>1</v>
      </c>
      <c r="W107">
        <v>0</v>
      </c>
      <c r="X107">
        <v>771999048</v>
      </c>
      <c r="Y107">
        <v>0.27500000000000002</v>
      </c>
      <c r="AA107">
        <v>0</v>
      </c>
      <c r="AB107">
        <v>86.55</v>
      </c>
      <c r="AC107">
        <v>0</v>
      </c>
      <c r="AD107">
        <v>0</v>
      </c>
      <c r="AE107">
        <v>0</v>
      </c>
      <c r="AF107">
        <v>86.55</v>
      </c>
      <c r="AG107">
        <v>0</v>
      </c>
      <c r="AH107">
        <v>0</v>
      </c>
      <c r="AI107">
        <v>1</v>
      </c>
      <c r="AJ107">
        <v>1</v>
      </c>
      <c r="AK107">
        <v>1</v>
      </c>
      <c r="AL107">
        <v>1</v>
      </c>
      <c r="AN107">
        <v>0</v>
      </c>
      <c r="AO107">
        <v>1</v>
      </c>
      <c r="AP107">
        <v>1</v>
      </c>
      <c r="AQ107">
        <v>0</v>
      </c>
      <c r="AR107">
        <v>0</v>
      </c>
      <c r="AS107" t="s">
        <v>3</v>
      </c>
      <c r="AT107">
        <v>0.22</v>
      </c>
      <c r="AU107" t="s">
        <v>11</v>
      </c>
      <c r="AV107">
        <v>0</v>
      </c>
      <c r="AW107">
        <v>2</v>
      </c>
      <c r="AX107">
        <v>50663597</v>
      </c>
      <c r="AY107">
        <v>1</v>
      </c>
      <c r="AZ107">
        <v>0</v>
      </c>
      <c r="BA107">
        <v>103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X107">
        <f>Y107*Source!I102</f>
        <v>0.18331500000000001</v>
      </c>
      <c r="CY107">
        <f>AB107</f>
        <v>86.55</v>
      </c>
      <c r="CZ107">
        <f>AF107</f>
        <v>86.55</v>
      </c>
      <c r="DA107">
        <f>AJ107</f>
        <v>1</v>
      </c>
      <c r="DB107">
        <f>ROUND((ROUND(AT107*CZ107,2)*1.25),2)</f>
        <v>23.8</v>
      </c>
      <c r="DC107">
        <f>ROUND((ROUND(AT107*AG107,2)*1.25),2)</f>
        <v>0</v>
      </c>
    </row>
    <row r="108" spans="1:107" x14ac:dyDescent="0.2">
      <c r="A108">
        <f>ROW(Source!A102)</f>
        <v>102</v>
      </c>
      <c r="B108">
        <v>50633680</v>
      </c>
      <c r="C108">
        <v>50635596</v>
      </c>
      <c r="D108">
        <v>45815427</v>
      </c>
      <c r="E108">
        <v>1</v>
      </c>
      <c r="F108">
        <v>1</v>
      </c>
      <c r="G108">
        <v>1</v>
      </c>
      <c r="H108">
        <v>3</v>
      </c>
      <c r="I108" t="s">
        <v>387</v>
      </c>
      <c r="J108" t="s">
        <v>388</v>
      </c>
      <c r="K108" t="s">
        <v>389</v>
      </c>
      <c r="L108">
        <v>1348</v>
      </c>
      <c r="N108">
        <v>1009</v>
      </c>
      <c r="O108" t="s">
        <v>206</v>
      </c>
      <c r="P108" t="s">
        <v>206</v>
      </c>
      <c r="Q108">
        <v>1000</v>
      </c>
      <c r="W108">
        <v>0</v>
      </c>
      <c r="X108">
        <v>941420639</v>
      </c>
      <c r="Y108">
        <v>3.0000000000000001E-5</v>
      </c>
      <c r="AA108">
        <v>9220.7199999999993</v>
      </c>
      <c r="AB108">
        <v>0</v>
      </c>
      <c r="AC108">
        <v>0</v>
      </c>
      <c r="AD108">
        <v>0</v>
      </c>
      <c r="AE108">
        <v>9220.7199999999993</v>
      </c>
      <c r="AF108">
        <v>0</v>
      </c>
      <c r="AG108">
        <v>0</v>
      </c>
      <c r="AH108">
        <v>0</v>
      </c>
      <c r="AI108">
        <v>1</v>
      </c>
      <c r="AJ108">
        <v>1</v>
      </c>
      <c r="AK108">
        <v>1</v>
      </c>
      <c r="AL108">
        <v>1</v>
      </c>
      <c r="AN108">
        <v>0</v>
      </c>
      <c r="AO108">
        <v>1</v>
      </c>
      <c r="AP108">
        <v>0</v>
      </c>
      <c r="AQ108">
        <v>0</v>
      </c>
      <c r="AR108">
        <v>0</v>
      </c>
      <c r="AS108" t="s">
        <v>3</v>
      </c>
      <c r="AT108">
        <v>3.0000000000000001E-5</v>
      </c>
      <c r="AU108" t="s">
        <v>3</v>
      </c>
      <c r="AV108">
        <v>0</v>
      </c>
      <c r="AW108">
        <v>2</v>
      </c>
      <c r="AX108">
        <v>50663598</v>
      </c>
      <c r="AY108">
        <v>1</v>
      </c>
      <c r="AZ108">
        <v>0</v>
      </c>
      <c r="BA108">
        <v>104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X108">
        <f>Y108*Source!I102</f>
        <v>1.9998000000000001E-5</v>
      </c>
      <c r="CY108">
        <f t="shared" ref="CY108:CY113" si="19">AA108</f>
        <v>9220.7199999999993</v>
      </c>
      <c r="CZ108">
        <f t="shared" ref="CZ108:CZ113" si="20">AE108</f>
        <v>9220.7199999999993</v>
      </c>
      <c r="DA108">
        <f t="shared" ref="DA108:DA113" si="21">AI108</f>
        <v>1</v>
      </c>
      <c r="DB108">
        <f t="shared" ref="DB108:DB113" si="22">ROUND(ROUND(AT108*CZ108,2),2)</f>
        <v>0.28000000000000003</v>
      </c>
      <c r="DC108">
        <f t="shared" ref="DC108:DC113" si="23">ROUND(ROUND(AT108*AG108,2),2)</f>
        <v>0</v>
      </c>
    </row>
    <row r="109" spans="1:107" x14ac:dyDescent="0.2">
      <c r="A109">
        <f>ROW(Source!A102)</f>
        <v>102</v>
      </c>
      <c r="B109">
        <v>50633680</v>
      </c>
      <c r="C109">
        <v>50635596</v>
      </c>
      <c r="D109">
        <v>45815764</v>
      </c>
      <c r="E109">
        <v>1</v>
      </c>
      <c r="F109">
        <v>1</v>
      </c>
      <c r="G109">
        <v>1</v>
      </c>
      <c r="H109">
        <v>3</v>
      </c>
      <c r="I109" t="s">
        <v>424</v>
      </c>
      <c r="J109" t="s">
        <v>425</v>
      </c>
      <c r="K109" t="s">
        <v>426</v>
      </c>
      <c r="L109">
        <v>1348</v>
      </c>
      <c r="N109">
        <v>1009</v>
      </c>
      <c r="O109" t="s">
        <v>206</v>
      </c>
      <c r="P109" t="s">
        <v>206</v>
      </c>
      <c r="Q109">
        <v>1000</v>
      </c>
      <c r="W109">
        <v>0</v>
      </c>
      <c r="X109">
        <v>-1714998041</v>
      </c>
      <c r="Y109">
        <v>3.0000000000000001E-5</v>
      </c>
      <c r="AA109">
        <v>6179.8</v>
      </c>
      <c r="AB109">
        <v>0</v>
      </c>
      <c r="AC109">
        <v>0</v>
      </c>
      <c r="AD109">
        <v>0</v>
      </c>
      <c r="AE109">
        <v>6179.8</v>
      </c>
      <c r="AF109">
        <v>0</v>
      </c>
      <c r="AG109">
        <v>0</v>
      </c>
      <c r="AH109">
        <v>0</v>
      </c>
      <c r="AI109">
        <v>1</v>
      </c>
      <c r="AJ109">
        <v>1</v>
      </c>
      <c r="AK109">
        <v>1</v>
      </c>
      <c r="AL109">
        <v>1</v>
      </c>
      <c r="AN109">
        <v>0</v>
      </c>
      <c r="AO109">
        <v>1</v>
      </c>
      <c r="AP109">
        <v>0</v>
      </c>
      <c r="AQ109">
        <v>0</v>
      </c>
      <c r="AR109">
        <v>0</v>
      </c>
      <c r="AS109" t="s">
        <v>3</v>
      </c>
      <c r="AT109">
        <v>3.0000000000000001E-5</v>
      </c>
      <c r="AU109" t="s">
        <v>3</v>
      </c>
      <c r="AV109">
        <v>0</v>
      </c>
      <c r="AW109">
        <v>2</v>
      </c>
      <c r="AX109">
        <v>50663599</v>
      </c>
      <c r="AY109">
        <v>1</v>
      </c>
      <c r="AZ109">
        <v>0</v>
      </c>
      <c r="BA109">
        <v>105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X109">
        <f>Y109*Source!I102</f>
        <v>1.9998000000000001E-5</v>
      </c>
      <c r="CY109">
        <f t="shared" si="19"/>
        <v>6179.8</v>
      </c>
      <c r="CZ109">
        <f t="shared" si="20"/>
        <v>6179.8</v>
      </c>
      <c r="DA109">
        <f t="shared" si="21"/>
        <v>1</v>
      </c>
      <c r="DB109">
        <f t="shared" si="22"/>
        <v>0.19</v>
      </c>
      <c r="DC109">
        <f t="shared" si="23"/>
        <v>0</v>
      </c>
    </row>
    <row r="110" spans="1:107" x14ac:dyDescent="0.2">
      <c r="A110">
        <f>ROW(Source!A102)</f>
        <v>102</v>
      </c>
      <c r="B110">
        <v>50633680</v>
      </c>
      <c r="C110">
        <v>50635596</v>
      </c>
      <c r="D110">
        <v>45816364</v>
      </c>
      <c r="E110">
        <v>1</v>
      </c>
      <c r="F110">
        <v>1</v>
      </c>
      <c r="G110">
        <v>1</v>
      </c>
      <c r="H110">
        <v>3</v>
      </c>
      <c r="I110" t="s">
        <v>390</v>
      </c>
      <c r="J110" t="s">
        <v>391</v>
      </c>
      <c r="K110" t="s">
        <v>392</v>
      </c>
      <c r="L110">
        <v>1346</v>
      </c>
      <c r="N110">
        <v>1009</v>
      </c>
      <c r="O110" t="s">
        <v>340</v>
      </c>
      <c r="P110" t="s">
        <v>340</v>
      </c>
      <c r="Q110">
        <v>1</v>
      </c>
      <c r="W110">
        <v>0</v>
      </c>
      <c r="X110">
        <v>-78230858</v>
      </c>
      <c r="Y110">
        <v>0.02</v>
      </c>
      <c r="AA110">
        <v>1.69</v>
      </c>
      <c r="AB110">
        <v>0</v>
      </c>
      <c r="AC110">
        <v>0</v>
      </c>
      <c r="AD110">
        <v>0</v>
      </c>
      <c r="AE110">
        <v>1.69</v>
      </c>
      <c r="AF110">
        <v>0</v>
      </c>
      <c r="AG110">
        <v>0</v>
      </c>
      <c r="AH110">
        <v>0</v>
      </c>
      <c r="AI110">
        <v>1</v>
      </c>
      <c r="AJ110">
        <v>1</v>
      </c>
      <c r="AK110">
        <v>1</v>
      </c>
      <c r="AL110">
        <v>1</v>
      </c>
      <c r="AN110">
        <v>0</v>
      </c>
      <c r="AO110">
        <v>1</v>
      </c>
      <c r="AP110">
        <v>0</v>
      </c>
      <c r="AQ110">
        <v>0</v>
      </c>
      <c r="AR110">
        <v>0</v>
      </c>
      <c r="AS110" t="s">
        <v>3</v>
      </c>
      <c r="AT110">
        <v>0.02</v>
      </c>
      <c r="AU110" t="s">
        <v>3</v>
      </c>
      <c r="AV110">
        <v>0</v>
      </c>
      <c r="AW110">
        <v>2</v>
      </c>
      <c r="AX110">
        <v>50663601</v>
      </c>
      <c r="AY110">
        <v>1</v>
      </c>
      <c r="AZ110">
        <v>0</v>
      </c>
      <c r="BA110">
        <v>107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X110">
        <f>Y110*Source!I102</f>
        <v>1.3332E-2</v>
      </c>
      <c r="CY110">
        <f t="shared" si="19"/>
        <v>1.69</v>
      </c>
      <c r="CZ110">
        <f t="shared" si="20"/>
        <v>1.69</v>
      </c>
      <c r="DA110">
        <f t="shared" si="21"/>
        <v>1</v>
      </c>
      <c r="DB110">
        <f t="shared" si="22"/>
        <v>0.03</v>
      </c>
      <c r="DC110">
        <f t="shared" si="23"/>
        <v>0</v>
      </c>
    </row>
    <row r="111" spans="1:107" x14ac:dyDescent="0.2">
      <c r="A111">
        <f>ROW(Source!A102)</f>
        <v>102</v>
      </c>
      <c r="B111">
        <v>50633680</v>
      </c>
      <c r="C111">
        <v>50635596</v>
      </c>
      <c r="D111">
        <v>45817071</v>
      </c>
      <c r="E111">
        <v>1</v>
      </c>
      <c r="F111">
        <v>1</v>
      </c>
      <c r="G111">
        <v>1</v>
      </c>
      <c r="H111">
        <v>3</v>
      </c>
      <c r="I111" t="s">
        <v>393</v>
      </c>
      <c r="J111" t="s">
        <v>394</v>
      </c>
      <c r="K111" t="s">
        <v>395</v>
      </c>
      <c r="L111">
        <v>1346</v>
      </c>
      <c r="N111">
        <v>1009</v>
      </c>
      <c r="O111" t="s">
        <v>340</v>
      </c>
      <c r="P111" t="s">
        <v>340</v>
      </c>
      <c r="Q111">
        <v>1</v>
      </c>
      <c r="W111">
        <v>0</v>
      </c>
      <c r="X111">
        <v>1644121390</v>
      </c>
      <c r="Y111">
        <v>0.1</v>
      </c>
      <c r="AA111">
        <v>13.33</v>
      </c>
      <c r="AB111">
        <v>0</v>
      </c>
      <c r="AC111">
        <v>0</v>
      </c>
      <c r="AD111">
        <v>0</v>
      </c>
      <c r="AE111">
        <v>13.33</v>
      </c>
      <c r="AF111">
        <v>0</v>
      </c>
      <c r="AG111">
        <v>0</v>
      </c>
      <c r="AH111">
        <v>0</v>
      </c>
      <c r="AI111">
        <v>1</v>
      </c>
      <c r="AJ111">
        <v>1</v>
      </c>
      <c r="AK111">
        <v>1</v>
      </c>
      <c r="AL111">
        <v>1</v>
      </c>
      <c r="AN111">
        <v>0</v>
      </c>
      <c r="AO111">
        <v>1</v>
      </c>
      <c r="AP111">
        <v>0</v>
      </c>
      <c r="AQ111">
        <v>0</v>
      </c>
      <c r="AR111">
        <v>0</v>
      </c>
      <c r="AS111" t="s">
        <v>3</v>
      </c>
      <c r="AT111">
        <v>0.1</v>
      </c>
      <c r="AU111" t="s">
        <v>3</v>
      </c>
      <c r="AV111">
        <v>0</v>
      </c>
      <c r="AW111">
        <v>2</v>
      </c>
      <c r="AX111">
        <v>50663602</v>
      </c>
      <c r="AY111">
        <v>1</v>
      </c>
      <c r="AZ111">
        <v>0</v>
      </c>
      <c r="BA111">
        <v>108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X111">
        <f>Y111*Source!I102</f>
        <v>6.6659999999999997E-2</v>
      </c>
      <c r="CY111">
        <f t="shared" si="19"/>
        <v>13.33</v>
      </c>
      <c r="CZ111">
        <f t="shared" si="20"/>
        <v>13.33</v>
      </c>
      <c r="DA111">
        <f t="shared" si="21"/>
        <v>1</v>
      </c>
      <c r="DB111">
        <f t="shared" si="22"/>
        <v>1.33</v>
      </c>
      <c r="DC111">
        <f t="shared" si="23"/>
        <v>0</v>
      </c>
    </row>
    <row r="112" spans="1:107" x14ac:dyDescent="0.2">
      <c r="A112">
        <f>ROW(Source!A102)</f>
        <v>102</v>
      </c>
      <c r="B112">
        <v>50633680</v>
      </c>
      <c r="C112">
        <v>50635596</v>
      </c>
      <c r="D112">
        <v>45830136</v>
      </c>
      <c r="E112">
        <v>1</v>
      </c>
      <c r="F112">
        <v>1</v>
      </c>
      <c r="G112">
        <v>1</v>
      </c>
      <c r="H112">
        <v>3</v>
      </c>
      <c r="I112" t="s">
        <v>396</v>
      </c>
      <c r="J112" t="s">
        <v>397</v>
      </c>
      <c r="K112" t="s">
        <v>398</v>
      </c>
      <c r="L112">
        <v>1348</v>
      </c>
      <c r="N112">
        <v>1009</v>
      </c>
      <c r="O112" t="s">
        <v>206</v>
      </c>
      <c r="P112" t="s">
        <v>206</v>
      </c>
      <c r="Q112">
        <v>1000</v>
      </c>
      <c r="W112">
        <v>0</v>
      </c>
      <c r="X112">
        <v>183382560</v>
      </c>
      <c r="Y112">
        <v>1E-4</v>
      </c>
      <c r="AA112">
        <v>9368.7199999999993</v>
      </c>
      <c r="AB112">
        <v>0</v>
      </c>
      <c r="AC112">
        <v>0</v>
      </c>
      <c r="AD112">
        <v>0</v>
      </c>
      <c r="AE112">
        <v>9368.7199999999993</v>
      </c>
      <c r="AF112">
        <v>0</v>
      </c>
      <c r="AG112">
        <v>0</v>
      </c>
      <c r="AH112">
        <v>0</v>
      </c>
      <c r="AI112">
        <v>1</v>
      </c>
      <c r="AJ112">
        <v>1</v>
      </c>
      <c r="AK112">
        <v>1</v>
      </c>
      <c r="AL112">
        <v>1</v>
      </c>
      <c r="AN112">
        <v>0</v>
      </c>
      <c r="AO112">
        <v>1</v>
      </c>
      <c r="AP112">
        <v>0</v>
      </c>
      <c r="AQ112">
        <v>0</v>
      </c>
      <c r="AR112">
        <v>0</v>
      </c>
      <c r="AS112" t="s">
        <v>3</v>
      </c>
      <c r="AT112">
        <v>1E-4</v>
      </c>
      <c r="AU112" t="s">
        <v>3</v>
      </c>
      <c r="AV112">
        <v>0</v>
      </c>
      <c r="AW112">
        <v>2</v>
      </c>
      <c r="AX112">
        <v>50663605</v>
      </c>
      <c r="AY112">
        <v>1</v>
      </c>
      <c r="AZ112">
        <v>0</v>
      </c>
      <c r="BA112">
        <v>111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X112">
        <f>Y112*Source!I102</f>
        <v>6.6660000000000002E-5</v>
      </c>
      <c r="CY112">
        <f t="shared" si="19"/>
        <v>9368.7199999999993</v>
      </c>
      <c r="CZ112">
        <f t="shared" si="20"/>
        <v>9368.7199999999993</v>
      </c>
      <c r="DA112">
        <f t="shared" si="21"/>
        <v>1</v>
      </c>
      <c r="DB112">
        <f t="shared" si="22"/>
        <v>0.94</v>
      </c>
      <c r="DC112">
        <f t="shared" si="23"/>
        <v>0</v>
      </c>
    </row>
    <row r="113" spans="1:107" x14ac:dyDescent="0.2">
      <c r="A113">
        <f>ROW(Source!A102)</f>
        <v>102</v>
      </c>
      <c r="B113">
        <v>50633680</v>
      </c>
      <c r="C113">
        <v>50635596</v>
      </c>
      <c r="D113">
        <v>45887416</v>
      </c>
      <c r="E113">
        <v>1</v>
      </c>
      <c r="F113">
        <v>1</v>
      </c>
      <c r="G113">
        <v>1</v>
      </c>
      <c r="H113">
        <v>3</v>
      </c>
      <c r="I113" t="s">
        <v>249</v>
      </c>
      <c r="J113" t="s">
        <v>251</v>
      </c>
      <c r="K113" t="s">
        <v>250</v>
      </c>
      <c r="L113">
        <v>1354</v>
      </c>
      <c r="N113">
        <v>1010</v>
      </c>
      <c r="O113" t="s">
        <v>134</v>
      </c>
      <c r="P113" t="s">
        <v>134</v>
      </c>
      <c r="Q113">
        <v>1</v>
      </c>
      <c r="W113">
        <v>0</v>
      </c>
      <c r="X113">
        <v>371868375</v>
      </c>
      <c r="Y113">
        <v>3.0003000000000002</v>
      </c>
      <c r="AA113">
        <v>51.33</v>
      </c>
      <c r="AB113">
        <v>0</v>
      </c>
      <c r="AC113">
        <v>0</v>
      </c>
      <c r="AD113">
        <v>0</v>
      </c>
      <c r="AE113">
        <v>51.33</v>
      </c>
      <c r="AF113">
        <v>0</v>
      </c>
      <c r="AG113">
        <v>0</v>
      </c>
      <c r="AH113">
        <v>0</v>
      </c>
      <c r="AI113">
        <v>1</v>
      </c>
      <c r="AJ113">
        <v>1</v>
      </c>
      <c r="AK113">
        <v>1</v>
      </c>
      <c r="AL113">
        <v>1</v>
      </c>
      <c r="AN113">
        <v>0</v>
      </c>
      <c r="AO113">
        <v>0</v>
      </c>
      <c r="AP113">
        <v>0</v>
      </c>
      <c r="AQ113">
        <v>0</v>
      </c>
      <c r="AR113">
        <v>0</v>
      </c>
      <c r="AS113" t="s">
        <v>3</v>
      </c>
      <c r="AT113">
        <v>3.0003000000000002</v>
      </c>
      <c r="AU113" t="s">
        <v>3</v>
      </c>
      <c r="AV113">
        <v>0</v>
      </c>
      <c r="AW113">
        <v>1</v>
      </c>
      <c r="AX113">
        <v>-1</v>
      </c>
      <c r="AY113">
        <v>0</v>
      </c>
      <c r="AZ113">
        <v>0</v>
      </c>
      <c r="BA113" t="s">
        <v>3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X113">
        <f>Y113*Source!I102</f>
        <v>1.9999999800000001</v>
      </c>
      <c r="CY113">
        <f t="shared" si="19"/>
        <v>51.33</v>
      </c>
      <c r="CZ113">
        <f t="shared" si="20"/>
        <v>51.33</v>
      </c>
      <c r="DA113">
        <f t="shared" si="21"/>
        <v>1</v>
      </c>
      <c r="DB113">
        <f t="shared" si="22"/>
        <v>154.01</v>
      </c>
      <c r="DC113">
        <f t="shared" si="23"/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11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ROW(Source!A32)</f>
        <v>32</v>
      </c>
      <c r="B1">
        <v>50635429</v>
      </c>
      <c r="C1">
        <v>50635420</v>
      </c>
      <c r="D1">
        <v>45991065</v>
      </c>
      <c r="E1">
        <v>1</v>
      </c>
      <c r="F1">
        <v>1</v>
      </c>
      <c r="G1">
        <v>1</v>
      </c>
      <c r="H1">
        <v>1</v>
      </c>
      <c r="I1" t="s">
        <v>321</v>
      </c>
      <c r="J1" t="s">
        <v>3</v>
      </c>
      <c r="K1" t="s">
        <v>322</v>
      </c>
      <c r="L1">
        <v>1476</v>
      </c>
      <c r="N1">
        <v>1013</v>
      </c>
      <c r="O1" t="s">
        <v>323</v>
      </c>
      <c r="P1" t="s">
        <v>324</v>
      </c>
      <c r="Q1">
        <v>1</v>
      </c>
      <c r="X1">
        <v>3.64</v>
      </c>
      <c r="Y1">
        <v>0</v>
      </c>
      <c r="Z1">
        <v>0</v>
      </c>
      <c r="AA1">
        <v>0</v>
      </c>
      <c r="AB1">
        <v>7.94</v>
      </c>
      <c r="AC1">
        <v>0</v>
      </c>
      <c r="AD1">
        <v>1</v>
      </c>
      <c r="AE1">
        <v>1</v>
      </c>
      <c r="AF1" t="s">
        <v>23</v>
      </c>
      <c r="AG1">
        <v>1.0920000000000001</v>
      </c>
      <c r="AH1">
        <v>2</v>
      </c>
      <c r="AI1">
        <v>50635421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ROW(Source!A32)</f>
        <v>32</v>
      </c>
      <c r="B2">
        <v>50635430</v>
      </c>
      <c r="C2">
        <v>50635420</v>
      </c>
      <c r="D2">
        <v>121548</v>
      </c>
      <c r="E2">
        <v>1</v>
      </c>
      <c r="F2">
        <v>1</v>
      </c>
      <c r="G2">
        <v>1</v>
      </c>
      <c r="H2">
        <v>1</v>
      </c>
      <c r="I2" t="s">
        <v>27</v>
      </c>
      <c r="J2" t="s">
        <v>3</v>
      </c>
      <c r="K2" t="s">
        <v>325</v>
      </c>
      <c r="L2">
        <v>608254</v>
      </c>
      <c r="N2">
        <v>1013</v>
      </c>
      <c r="O2" t="s">
        <v>326</v>
      </c>
      <c r="P2" t="s">
        <v>326</v>
      </c>
      <c r="Q2">
        <v>1</v>
      </c>
      <c r="X2">
        <v>1.27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2</v>
      </c>
      <c r="AF2" t="s">
        <v>23</v>
      </c>
      <c r="AG2">
        <v>0.38100000000000001</v>
      </c>
      <c r="AH2">
        <v>2</v>
      </c>
      <c r="AI2">
        <v>50635422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ROW(Source!A32)</f>
        <v>32</v>
      </c>
      <c r="B3">
        <v>50635431</v>
      </c>
      <c r="C3">
        <v>50635420</v>
      </c>
      <c r="D3">
        <v>45811342</v>
      </c>
      <c r="E3">
        <v>1</v>
      </c>
      <c r="F3">
        <v>1</v>
      </c>
      <c r="G3">
        <v>1</v>
      </c>
      <c r="H3">
        <v>2</v>
      </c>
      <c r="I3" t="s">
        <v>327</v>
      </c>
      <c r="J3" t="s">
        <v>328</v>
      </c>
      <c r="K3" t="s">
        <v>329</v>
      </c>
      <c r="L3">
        <v>45811227</v>
      </c>
      <c r="N3">
        <v>1013</v>
      </c>
      <c r="O3" t="s">
        <v>330</v>
      </c>
      <c r="P3" t="s">
        <v>330</v>
      </c>
      <c r="Q3">
        <v>1</v>
      </c>
      <c r="X3">
        <v>0.02</v>
      </c>
      <c r="Y3">
        <v>0</v>
      </c>
      <c r="Z3">
        <v>134.41</v>
      </c>
      <c r="AA3">
        <v>13.26</v>
      </c>
      <c r="AB3">
        <v>0</v>
      </c>
      <c r="AC3">
        <v>0</v>
      </c>
      <c r="AD3">
        <v>1</v>
      </c>
      <c r="AE3">
        <v>0</v>
      </c>
      <c r="AF3" t="s">
        <v>23</v>
      </c>
      <c r="AG3">
        <v>6.0000000000000001E-3</v>
      </c>
      <c r="AH3">
        <v>2</v>
      </c>
      <c r="AI3">
        <v>50635423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ROW(Source!A32)</f>
        <v>32</v>
      </c>
      <c r="B4">
        <v>50635432</v>
      </c>
      <c r="C4">
        <v>50635420</v>
      </c>
      <c r="D4">
        <v>45811492</v>
      </c>
      <c r="E4">
        <v>1</v>
      </c>
      <c r="F4">
        <v>1</v>
      </c>
      <c r="G4">
        <v>1</v>
      </c>
      <c r="H4">
        <v>2</v>
      </c>
      <c r="I4" t="s">
        <v>331</v>
      </c>
      <c r="J4" t="s">
        <v>332</v>
      </c>
      <c r="K4" t="s">
        <v>333</v>
      </c>
      <c r="L4">
        <v>45811227</v>
      </c>
      <c r="N4">
        <v>1013</v>
      </c>
      <c r="O4" t="s">
        <v>330</v>
      </c>
      <c r="P4" t="s">
        <v>330</v>
      </c>
      <c r="Q4">
        <v>1</v>
      </c>
      <c r="X4">
        <v>1.25</v>
      </c>
      <c r="Y4">
        <v>0</v>
      </c>
      <c r="Z4">
        <v>142.46</v>
      </c>
      <c r="AA4">
        <v>13.26</v>
      </c>
      <c r="AB4">
        <v>0</v>
      </c>
      <c r="AC4">
        <v>0</v>
      </c>
      <c r="AD4">
        <v>1</v>
      </c>
      <c r="AE4">
        <v>0</v>
      </c>
      <c r="AF4" t="s">
        <v>23</v>
      </c>
      <c r="AG4">
        <v>0.375</v>
      </c>
      <c r="AH4">
        <v>2</v>
      </c>
      <c r="AI4">
        <v>50635424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ROW(Source!A32)</f>
        <v>32</v>
      </c>
      <c r="B5">
        <v>50635433</v>
      </c>
      <c r="C5">
        <v>50635420</v>
      </c>
      <c r="D5">
        <v>45813321</v>
      </c>
      <c r="E5">
        <v>1</v>
      </c>
      <c r="F5">
        <v>1</v>
      </c>
      <c r="G5">
        <v>1</v>
      </c>
      <c r="H5">
        <v>2</v>
      </c>
      <c r="I5" t="s">
        <v>334</v>
      </c>
      <c r="J5" t="s">
        <v>335</v>
      </c>
      <c r="K5" t="s">
        <v>336</v>
      </c>
      <c r="L5">
        <v>45811227</v>
      </c>
      <c r="N5">
        <v>1013</v>
      </c>
      <c r="O5" t="s">
        <v>330</v>
      </c>
      <c r="P5" t="s">
        <v>330</v>
      </c>
      <c r="Q5">
        <v>1</v>
      </c>
      <c r="X5">
        <v>0.02</v>
      </c>
      <c r="Y5">
        <v>0</v>
      </c>
      <c r="Z5">
        <v>86.55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23</v>
      </c>
      <c r="AG5">
        <v>6.0000000000000001E-3</v>
      </c>
      <c r="AH5">
        <v>2</v>
      </c>
      <c r="AI5">
        <v>50635425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ROW(Source!A32)</f>
        <v>32</v>
      </c>
      <c r="B6">
        <v>50635434</v>
      </c>
      <c r="C6">
        <v>50635420</v>
      </c>
      <c r="D6">
        <v>45816643</v>
      </c>
      <c r="E6">
        <v>1</v>
      </c>
      <c r="F6">
        <v>1</v>
      </c>
      <c r="G6">
        <v>1</v>
      </c>
      <c r="H6">
        <v>3</v>
      </c>
      <c r="I6" t="s">
        <v>337</v>
      </c>
      <c r="J6" t="s">
        <v>338</v>
      </c>
      <c r="K6" t="s">
        <v>339</v>
      </c>
      <c r="L6">
        <v>1346</v>
      </c>
      <c r="N6">
        <v>1009</v>
      </c>
      <c r="O6" t="s">
        <v>340</v>
      </c>
      <c r="P6" t="s">
        <v>340</v>
      </c>
      <c r="Q6">
        <v>1</v>
      </c>
      <c r="X6">
        <v>0.1</v>
      </c>
      <c r="Y6">
        <v>9.19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22</v>
      </c>
      <c r="AG6">
        <v>0</v>
      </c>
      <c r="AH6">
        <v>2</v>
      </c>
      <c r="AI6">
        <v>50635426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ROW(Source!A32)</f>
        <v>32</v>
      </c>
      <c r="B7">
        <v>50635435</v>
      </c>
      <c r="C7">
        <v>50635420</v>
      </c>
      <c r="D7">
        <v>45816838</v>
      </c>
      <c r="E7">
        <v>1</v>
      </c>
      <c r="F7">
        <v>1</v>
      </c>
      <c r="G7">
        <v>1</v>
      </c>
      <c r="H7">
        <v>3</v>
      </c>
      <c r="I7" t="s">
        <v>341</v>
      </c>
      <c r="J7" t="s">
        <v>342</v>
      </c>
      <c r="K7" t="s">
        <v>343</v>
      </c>
      <c r="L7">
        <v>1346</v>
      </c>
      <c r="N7">
        <v>1009</v>
      </c>
      <c r="O7" t="s">
        <v>340</v>
      </c>
      <c r="P7" t="s">
        <v>340</v>
      </c>
      <c r="Q7">
        <v>1</v>
      </c>
      <c r="X7">
        <v>0.7</v>
      </c>
      <c r="Y7">
        <v>25.89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22</v>
      </c>
      <c r="AG7">
        <v>0</v>
      </c>
      <c r="AH7">
        <v>2</v>
      </c>
      <c r="AI7">
        <v>50635427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ROW(Source!A32)</f>
        <v>32</v>
      </c>
      <c r="B8">
        <v>50635436</v>
      </c>
      <c r="C8">
        <v>50635420</v>
      </c>
      <c r="D8">
        <v>45967299</v>
      </c>
      <c r="E8">
        <v>1</v>
      </c>
      <c r="F8">
        <v>1</v>
      </c>
      <c r="G8">
        <v>1</v>
      </c>
      <c r="H8">
        <v>3</v>
      </c>
      <c r="I8" t="s">
        <v>344</v>
      </c>
      <c r="J8" t="s">
        <v>345</v>
      </c>
      <c r="K8" t="s">
        <v>346</v>
      </c>
      <c r="L8">
        <v>1344</v>
      </c>
      <c r="N8">
        <v>1008</v>
      </c>
      <c r="O8" t="s">
        <v>347</v>
      </c>
      <c r="P8" t="s">
        <v>347</v>
      </c>
      <c r="Q8">
        <v>1</v>
      </c>
      <c r="X8">
        <v>0.57999999999999996</v>
      </c>
      <c r="Y8">
        <v>1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22</v>
      </c>
      <c r="AG8">
        <v>0</v>
      </c>
      <c r="AH8">
        <v>2</v>
      </c>
      <c r="AI8">
        <v>50635428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ROW(Source!A33)</f>
        <v>33</v>
      </c>
      <c r="B9">
        <v>50635442</v>
      </c>
      <c r="C9">
        <v>50635437</v>
      </c>
      <c r="D9">
        <v>45980148</v>
      </c>
      <c r="E9">
        <v>1</v>
      </c>
      <c r="F9">
        <v>1</v>
      </c>
      <c r="G9">
        <v>1</v>
      </c>
      <c r="H9">
        <v>1</v>
      </c>
      <c r="I9" t="s">
        <v>348</v>
      </c>
      <c r="J9" t="s">
        <v>3</v>
      </c>
      <c r="K9" t="s">
        <v>349</v>
      </c>
      <c r="L9">
        <v>1476</v>
      </c>
      <c r="N9">
        <v>1013</v>
      </c>
      <c r="O9" t="s">
        <v>323</v>
      </c>
      <c r="P9" t="s">
        <v>324</v>
      </c>
      <c r="Q9">
        <v>1</v>
      </c>
      <c r="X9">
        <v>1.27</v>
      </c>
      <c r="Y9">
        <v>0</v>
      </c>
      <c r="Z9">
        <v>0</v>
      </c>
      <c r="AA9">
        <v>0</v>
      </c>
      <c r="AB9">
        <v>6.82</v>
      </c>
      <c r="AC9">
        <v>0</v>
      </c>
      <c r="AD9">
        <v>1</v>
      </c>
      <c r="AE9">
        <v>1</v>
      </c>
      <c r="AF9" t="s">
        <v>3</v>
      </c>
      <c r="AG9">
        <v>1.27</v>
      </c>
      <c r="AH9">
        <v>2</v>
      </c>
      <c r="AI9">
        <v>50635438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ROW(Source!A33)</f>
        <v>33</v>
      </c>
      <c r="B10">
        <v>50635443</v>
      </c>
      <c r="C10">
        <v>50635437</v>
      </c>
      <c r="D10">
        <v>121548</v>
      </c>
      <c r="E10">
        <v>1</v>
      </c>
      <c r="F10">
        <v>1</v>
      </c>
      <c r="G10">
        <v>1</v>
      </c>
      <c r="H10">
        <v>1</v>
      </c>
      <c r="I10" t="s">
        <v>27</v>
      </c>
      <c r="J10" t="s">
        <v>3</v>
      </c>
      <c r="K10" t="s">
        <v>325</v>
      </c>
      <c r="L10">
        <v>608254</v>
      </c>
      <c r="N10">
        <v>1013</v>
      </c>
      <c r="O10" t="s">
        <v>326</v>
      </c>
      <c r="P10" t="s">
        <v>326</v>
      </c>
      <c r="Q10">
        <v>1</v>
      </c>
      <c r="X10">
        <v>0.35</v>
      </c>
      <c r="Y10">
        <v>0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2</v>
      </c>
      <c r="AF10" t="s">
        <v>3</v>
      </c>
      <c r="AG10">
        <v>0.35</v>
      </c>
      <c r="AH10">
        <v>2</v>
      </c>
      <c r="AI10">
        <v>50635439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ROW(Source!A33)</f>
        <v>33</v>
      </c>
      <c r="B11">
        <v>50635444</v>
      </c>
      <c r="C11">
        <v>50635437</v>
      </c>
      <c r="D11">
        <v>45811486</v>
      </c>
      <c r="E11">
        <v>1</v>
      </c>
      <c r="F11">
        <v>1</v>
      </c>
      <c r="G11">
        <v>1</v>
      </c>
      <c r="H11">
        <v>2</v>
      </c>
      <c r="I11" t="s">
        <v>350</v>
      </c>
      <c r="J11" t="s">
        <v>351</v>
      </c>
      <c r="K11" t="s">
        <v>352</v>
      </c>
      <c r="L11">
        <v>45811227</v>
      </c>
      <c r="N11">
        <v>1013</v>
      </c>
      <c r="O11" t="s">
        <v>330</v>
      </c>
      <c r="P11" t="s">
        <v>330</v>
      </c>
      <c r="Q11">
        <v>1</v>
      </c>
      <c r="X11">
        <v>0.35</v>
      </c>
      <c r="Y11">
        <v>0</v>
      </c>
      <c r="Z11">
        <v>83.54</v>
      </c>
      <c r="AA11">
        <v>9.8800000000000008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0.35</v>
      </c>
      <c r="AH11">
        <v>2</v>
      </c>
      <c r="AI11">
        <v>50635440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ROW(Source!A33)</f>
        <v>33</v>
      </c>
      <c r="B12">
        <v>50635445</v>
      </c>
      <c r="C12">
        <v>50635437</v>
      </c>
      <c r="D12">
        <v>45813321</v>
      </c>
      <c r="E12">
        <v>1</v>
      </c>
      <c r="F12">
        <v>1</v>
      </c>
      <c r="G12">
        <v>1</v>
      </c>
      <c r="H12">
        <v>2</v>
      </c>
      <c r="I12" t="s">
        <v>334</v>
      </c>
      <c r="J12" t="s">
        <v>335</v>
      </c>
      <c r="K12" t="s">
        <v>336</v>
      </c>
      <c r="L12">
        <v>45811227</v>
      </c>
      <c r="N12">
        <v>1013</v>
      </c>
      <c r="O12" t="s">
        <v>330</v>
      </c>
      <c r="P12" t="s">
        <v>330</v>
      </c>
      <c r="Q12">
        <v>1</v>
      </c>
      <c r="X12">
        <v>0.06</v>
      </c>
      <c r="Y12">
        <v>0</v>
      </c>
      <c r="Z12">
        <v>86.55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3</v>
      </c>
      <c r="AG12">
        <v>0.06</v>
      </c>
      <c r="AH12">
        <v>2</v>
      </c>
      <c r="AI12">
        <v>50635441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ROW(Source!A34)</f>
        <v>34</v>
      </c>
      <c r="B13">
        <v>52156496</v>
      </c>
      <c r="C13">
        <v>52156495</v>
      </c>
      <c r="D13">
        <v>45976929</v>
      </c>
      <c r="E13">
        <v>1</v>
      </c>
      <c r="F13">
        <v>1</v>
      </c>
      <c r="G13">
        <v>1</v>
      </c>
      <c r="H13">
        <v>1</v>
      </c>
      <c r="I13" t="s">
        <v>353</v>
      </c>
      <c r="J13" t="s">
        <v>3</v>
      </c>
      <c r="K13" t="s">
        <v>354</v>
      </c>
      <c r="L13">
        <v>1476</v>
      </c>
      <c r="N13">
        <v>1013</v>
      </c>
      <c r="O13" t="s">
        <v>323</v>
      </c>
      <c r="P13" t="s">
        <v>324</v>
      </c>
      <c r="Q13">
        <v>1</v>
      </c>
      <c r="X13">
        <v>0.15</v>
      </c>
      <c r="Y13">
        <v>0</v>
      </c>
      <c r="Z13">
        <v>0</v>
      </c>
      <c r="AA13">
        <v>0</v>
      </c>
      <c r="AB13">
        <v>6.7</v>
      </c>
      <c r="AC13">
        <v>0</v>
      </c>
      <c r="AD13">
        <v>1</v>
      </c>
      <c r="AE13">
        <v>1</v>
      </c>
      <c r="AF13" t="s">
        <v>3</v>
      </c>
      <c r="AG13">
        <v>0.15</v>
      </c>
      <c r="AH13">
        <v>2</v>
      </c>
      <c r="AI13">
        <v>52156496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ROW(Source!A34)</f>
        <v>34</v>
      </c>
      <c r="B14">
        <v>52156497</v>
      </c>
      <c r="C14">
        <v>52156495</v>
      </c>
      <c r="D14">
        <v>121548</v>
      </c>
      <c r="E14">
        <v>1</v>
      </c>
      <c r="F14">
        <v>1</v>
      </c>
      <c r="G14">
        <v>1</v>
      </c>
      <c r="H14">
        <v>1</v>
      </c>
      <c r="I14" t="s">
        <v>27</v>
      </c>
      <c r="J14" t="s">
        <v>3</v>
      </c>
      <c r="K14" t="s">
        <v>325</v>
      </c>
      <c r="L14">
        <v>608254</v>
      </c>
      <c r="N14">
        <v>1013</v>
      </c>
      <c r="O14" t="s">
        <v>326</v>
      </c>
      <c r="P14" t="s">
        <v>326</v>
      </c>
      <c r="Q14">
        <v>1</v>
      </c>
      <c r="X14">
        <v>7.0000000000000007E-2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2</v>
      </c>
      <c r="AF14" t="s">
        <v>3</v>
      </c>
      <c r="AG14">
        <v>7.0000000000000007E-2</v>
      </c>
      <c r="AH14">
        <v>2</v>
      </c>
      <c r="AI14">
        <v>52156497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ROW(Source!A34)</f>
        <v>34</v>
      </c>
      <c r="B15">
        <v>52156498</v>
      </c>
      <c r="C15">
        <v>52156495</v>
      </c>
      <c r="D15">
        <v>45811486</v>
      </c>
      <c r="E15">
        <v>1</v>
      </c>
      <c r="F15">
        <v>1</v>
      </c>
      <c r="G15">
        <v>1</v>
      </c>
      <c r="H15">
        <v>2</v>
      </c>
      <c r="I15" t="s">
        <v>350</v>
      </c>
      <c r="J15" t="s">
        <v>351</v>
      </c>
      <c r="K15" t="s">
        <v>352</v>
      </c>
      <c r="L15">
        <v>45811227</v>
      </c>
      <c r="N15">
        <v>1013</v>
      </c>
      <c r="O15" t="s">
        <v>330</v>
      </c>
      <c r="P15" t="s">
        <v>330</v>
      </c>
      <c r="Q15">
        <v>1</v>
      </c>
      <c r="X15">
        <v>7.0000000000000007E-2</v>
      </c>
      <c r="Y15">
        <v>0</v>
      </c>
      <c r="Z15">
        <v>83.54</v>
      </c>
      <c r="AA15">
        <v>9.8800000000000008</v>
      </c>
      <c r="AB15">
        <v>0</v>
      </c>
      <c r="AC15">
        <v>0</v>
      </c>
      <c r="AD15">
        <v>1</v>
      </c>
      <c r="AE15">
        <v>0</v>
      </c>
      <c r="AF15" t="s">
        <v>3</v>
      </c>
      <c r="AG15">
        <v>7.0000000000000007E-2</v>
      </c>
      <c r="AH15">
        <v>2</v>
      </c>
      <c r="AI15">
        <v>52156498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ROW(Source!A34)</f>
        <v>34</v>
      </c>
      <c r="B16">
        <v>52156499</v>
      </c>
      <c r="C16">
        <v>52156495</v>
      </c>
      <c r="D16">
        <v>45813321</v>
      </c>
      <c r="E16">
        <v>1</v>
      </c>
      <c r="F16">
        <v>1</v>
      </c>
      <c r="G16">
        <v>1</v>
      </c>
      <c r="H16">
        <v>2</v>
      </c>
      <c r="I16" t="s">
        <v>334</v>
      </c>
      <c r="J16" t="s">
        <v>335</v>
      </c>
      <c r="K16" t="s">
        <v>336</v>
      </c>
      <c r="L16">
        <v>45811227</v>
      </c>
      <c r="N16">
        <v>1013</v>
      </c>
      <c r="O16" t="s">
        <v>330</v>
      </c>
      <c r="P16" t="s">
        <v>330</v>
      </c>
      <c r="Q16">
        <v>1</v>
      </c>
      <c r="X16">
        <v>0.01</v>
      </c>
      <c r="Y16">
        <v>0</v>
      </c>
      <c r="Z16">
        <v>86.55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0.01</v>
      </c>
      <c r="AH16">
        <v>2</v>
      </c>
      <c r="AI16">
        <v>52156499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ROW(Source!A35)</f>
        <v>35</v>
      </c>
      <c r="B17">
        <v>52156500</v>
      </c>
      <c r="C17">
        <v>50635446</v>
      </c>
      <c r="D17">
        <v>45988109</v>
      </c>
      <c r="E17">
        <v>1</v>
      </c>
      <c r="F17">
        <v>1</v>
      </c>
      <c r="G17">
        <v>1</v>
      </c>
      <c r="H17">
        <v>1</v>
      </c>
      <c r="I17" t="s">
        <v>355</v>
      </c>
      <c r="J17" t="s">
        <v>3</v>
      </c>
      <c r="K17" t="s">
        <v>356</v>
      </c>
      <c r="L17">
        <v>1476</v>
      </c>
      <c r="N17">
        <v>1013</v>
      </c>
      <c r="O17" t="s">
        <v>323</v>
      </c>
      <c r="P17" t="s">
        <v>324</v>
      </c>
      <c r="Q17">
        <v>1</v>
      </c>
      <c r="X17">
        <v>1.46</v>
      </c>
      <c r="Y17">
        <v>0</v>
      </c>
      <c r="Z17">
        <v>0</v>
      </c>
      <c r="AA17">
        <v>0</v>
      </c>
      <c r="AB17">
        <v>8.5399999999999991</v>
      </c>
      <c r="AC17">
        <v>0</v>
      </c>
      <c r="AD17">
        <v>1</v>
      </c>
      <c r="AE17">
        <v>1</v>
      </c>
      <c r="AF17" t="s">
        <v>44</v>
      </c>
      <c r="AG17">
        <v>0.438</v>
      </c>
      <c r="AH17">
        <v>2</v>
      </c>
      <c r="AI17">
        <v>52156500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ROW(Source!A35)</f>
        <v>35</v>
      </c>
      <c r="B18">
        <v>52156501</v>
      </c>
      <c r="C18">
        <v>50635446</v>
      </c>
      <c r="D18">
        <v>121548</v>
      </c>
      <c r="E18">
        <v>1</v>
      </c>
      <c r="F18">
        <v>1</v>
      </c>
      <c r="G18">
        <v>1</v>
      </c>
      <c r="H18">
        <v>1</v>
      </c>
      <c r="I18" t="s">
        <v>27</v>
      </c>
      <c r="J18" t="s">
        <v>3</v>
      </c>
      <c r="K18" t="s">
        <v>325</v>
      </c>
      <c r="L18">
        <v>608254</v>
      </c>
      <c r="N18">
        <v>1013</v>
      </c>
      <c r="O18" t="s">
        <v>326</v>
      </c>
      <c r="P18" t="s">
        <v>326</v>
      </c>
      <c r="Q18">
        <v>1</v>
      </c>
      <c r="X18">
        <v>0.31</v>
      </c>
      <c r="Y18">
        <v>0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2</v>
      </c>
      <c r="AF18" t="s">
        <v>44</v>
      </c>
      <c r="AG18">
        <v>9.2999999999999999E-2</v>
      </c>
      <c r="AH18">
        <v>2</v>
      </c>
      <c r="AI18">
        <v>52156501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ROW(Source!A35)</f>
        <v>35</v>
      </c>
      <c r="B19">
        <v>52156502</v>
      </c>
      <c r="C19">
        <v>50635446</v>
      </c>
      <c r="D19">
        <v>45811342</v>
      </c>
      <c r="E19">
        <v>1</v>
      </c>
      <c r="F19">
        <v>1</v>
      </c>
      <c r="G19">
        <v>1</v>
      </c>
      <c r="H19">
        <v>2</v>
      </c>
      <c r="I19" t="s">
        <v>327</v>
      </c>
      <c r="J19" t="s">
        <v>328</v>
      </c>
      <c r="K19" t="s">
        <v>329</v>
      </c>
      <c r="L19">
        <v>45811227</v>
      </c>
      <c r="N19">
        <v>1013</v>
      </c>
      <c r="O19" t="s">
        <v>330</v>
      </c>
      <c r="P19" t="s">
        <v>330</v>
      </c>
      <c r="Q19">
        <v>1</v>
      </c>
      <c r="X19">
        <v>0.02</v>
      </c>
      <c r="Y19">
        <v>0</v>
      </c>
      <c r="Z19">
        <v>134.41</v>
      </c>
      <c r="AA19">
        <v>13.26</v>
      </c>
      <c r="AB19">
        <v>0</v>
      </c>
      <c r="AC19">
        <v>0</v>
      </c>
      <c r="AD19">
        <v>1</v>
      </c>
      <c r="AE19">
        <v>0</v>
      </c>
      <c r="AF19" t="s">
        <v>44</v>
      </c>
      <c r="AG19">
        <v>6.0000000000000001E-3</v>
      </c>
      <c r="AH19">
        <v>2</v>
      </c>
      <c r="AI19">
        <v>52156502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ROW(Source!A35)</f>
        <v>35</v>
      </c>
      <c r="B20">
        <v>52156503</v>
      </c>
      <c r="C20">
        <v>50635446</v>
      </c>
      <c r="D20">
        <v>45811492</v>
      </c>
      <c r="E20">
        <v>1</v>
      </c>
      <c r="F20">
        <v>1</v>
      </c>
      <c r="G20">
        <v>1</v>
      </c>
      <c r="H20">
        <v>2</v>
      </c>
      <c r="I20" t="s">
        <v>331</v>
      </c>
      <c r="J20" t="s">
        <v>332</v>
      </c>
      <c r="K20" t="s">
        <v>333</v>
      </c>
      <c r="L20">
        <v>45811227</v>
      </c>
      <c r="N20">
        <v>1013</v>
      </c>
      <c r="O20" t="s">
        <v>330</v>
      </c>
      <c r="P20" t="s">
        <v>330</v>
      </c>
      <c r="Q20">
        <v>1</v>
      </c>
      <c r="X20">
        <v>0.28999999999999998</v>
      </c>
      <c r="Y20">
        <v>0</v>
      </c>
      <c r="Z20">
        <v>142.46</v>
      </c>
      <c r="AA20">
        <v>13.26</v>
      </c>
      <c r="AB20">
        <v>0</v>
      </c>
      <c r="AC20">
        <v>0</v>
      </c>
      <c r="AD20">
        <v>1</v>
      </c>
      <c r="AE20">
        <v>0</v>
      </c>
      <c r="AF20" t="s">
        <v>44</v>
      </c>
      <c r="AG20">
        <v>8.6999999999999994E-2</v>
      </c>
      <c r="AH20">
        <v>2</v>
      </c>
      <c r="AI20">
        <v>52156503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ROW(Source!A35)</f>
        <v>35</v>
      </c>
      <c r="B21">
        <v>52156504</v>
      </c>
      <c r="C21">
        <v>50635446</v>
      </c>
      <c r="D21">
        <v>45813321</v>
      </c>
      <c r="E21">
        <v>1</v>
      </c>
      <c r="F21">
        <v>1</v>
      </c>
      <c r="G21">
        <v>1</v>
      </c>
      <c r="H21">
        <v>2</v>
      </c>
      <c r="I21" t="s">
        <v>334</v>
      </c>
      <c r="J21" t="s">
        <v>335</v>
      </c>
      <c r="K21" t="s">
        <v>336</v>
      </c>
      <c r="L21">
        <v>45811227</v>
      </c>
      <c r="N21">
        <v>1013</v>
      </c>
      <c r="O21" t="s">
        <v>330</v>
      </c>
      <c r="P21" t="s">
        <v>330</v>
      </c>
      <c r="Q21">
        <v>1</v>
      </c>
      <c r="X21">
        <v>0.02</v>
      </c>
      <c r="Y21">
        <v>0</v>
      </c>
      <c r="Z21">
        <v>86.55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44</v>
      </c>
      <c r="AG21">
        <v>6.0000000000000001E-3</v>
      </c>
      <c r="AH21">
        <v>2</v>
      </c>
      <c r="AI21">
        <v>52156504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ROW(Source!A35)</f>
        <v>35</v>
      </c>
      <c r="B22">
        <v>52156505</v>
      </c>
      <c r="C22">
        <v>50635446</v>
      </c>
      <c r="D22">
        <v>45816610</v>
      </c>
      <c r="E22">
        <v>1</v>
      </c>
      <c r="F22">
        <v>1</v>
      </c>
      <c r="G22">
        <v>1</v>
      </c>
      <c r="H22">
        <v>3</v>
      </c>
      <c r="I22" t="s">
        <v>357</v>
      </c>
      <c r="J22" t="s">
        <v>358</v>
      </c>
      <c r="K22" t="s">
        <v>359</v>
      </c>
      <c r="L22">
        <v>1346</v>
      </c>
      <c r="N22">
        <v>1009</v>
      </c>
      <c r="O22" t="s">
        <v>340</v>
      </c>
      <c r="P22" t="s">
        <v>340</v>
      </c>
      <c r="Q22">
        <v>1</v>
      </c>
      <c r="X22">
        <v>1.2E-2</v>
      </c>
      <c r="Y22">
        <v>23.59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22</v>
      </c>
      <c r="AG22">
        <v>0</v>
      </c>
      <c r="AH22">
        <v>2</v>
      </c>
      <c r="AI22">
        <v>52156505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ROW(Source!A35)</f>
        <v>35</v>
      </c>
      <c r="B23">
        <v>52156506</v>
      </c>
      <c r="C23">
        <v>50635446</v>
      </c>
      <c r="D23">
        <v>45817317</v>
      </c>
      <c r="E23">
        <v>1</v>
      </c>
      <c r="F23">
        <v>1</v>
      </c>
      <c r="G23">
        <v>1</v>
      </c>
      <c r="H23">
        <v>3</v>
      </c>
      <c r="I23" t="s">
        <v>360</v>
      </c>
      <c r="J23" t="s">
        <v>361</v>
      </c>
      <c r="K23" t="s">
        <v>362</v>
      </c>
      <c r="L23">
        <v>1346</v>
      </c>
      <c r="N23">
        <v>1009</v>
      </c>
      <c r="O23" t="s">
        <v>340</v>
      </c>
      <c r="P23" t="s">
        <v>340</v>
      </c>
      <c r="Q23">
        <v>1</v>
      </c>
      <c r="X23">
        <v>0.01</v>
      </c>
      <c r="Y23">
        <v>28.15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22</v>
      </c>
      <c r="AG23">
        <v>0</v>
      </c>
      <c r="AH23">
        <v>2</v>
      </c>
      <c r="AI23">
        <v>52156506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ROW(Source!A35)</f>
        <v>35</v>
      </c>
      <c r="B24">
        <v>52156507</v>
      </c>
      <c r="C24">
        <v>50635446</v>
      </c>
      <c r="D24">
        <v>45870745</v>
      </c>
      <c r="E24">
        <v>1</v>
      </c>
      <c r="F24">
        <v>1</v>
      </c>
      <c r="G24">
        <v>1</v>
      </c>
      <c r="H24">
        <v>3</v>
      </c>
      <c r="I24" t="s">
        <v>238</v>
      </c>
      <c r="J24" t="s">
        <v>240</v>
      </c>
      <c r="K24" t="s">
        <v>239</v>
      </c>
      <c r="L24">
        <v>1348</v>
      </c>
      <c r="N24">
        <v>1009</v>
      </c>
      <c r="O24" t="s">
        <v>206</v>
      </c>
      <c r="P24" t="s">
        <v>206</v>
      </c>
      <c r="Q24">
        <v>1000</v>
      </c>
      <c r="X24">
        <v>5.0000000000000001E-4</v>
      </c>
      <c r="Y24">
        <v>89303.44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22</v>
      </c>
      <c r="AG24">
        <v>0</v>
      </c>
      <c r="AH24">
        <v>2</v>
      </c>
      <c r="AI24">
        <v>52156507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ROW(Source!A35)</f>
        <v>35</v>
      </c>
      <c r="B25">
        <v>52156508</v>
      </c>
      <c r="C25">
        <v>50635446</v>
      </c>
      <c r="D25">
        <v>45873941</v>
      </c>
      <c r="E25">
        <v>1</v>
      </c>
      <c r="F25">
        <v>1</v>
      </c>
      <c r="G25">
        <v>1</v>
      </c>
      <c r="H25">
        <v>3</v>
      </c>
      <c r="I25" t="s">
        <v>363</v>
      </c>
      <c r="J25" t="s">
        <v>364</v>
      </c>
      <c r="K25" t="s">
        <v>365</v>
      </c>
      <c r="L25">
        <v>1346</v>
      </c>
      <c r="N25">
        <v>1009</v>
      </c>
      <c r="O25" t="s">
        <v>340</v>
      </c>
      <c r="P25" t="s">
        <v>340</v>
      </c>
      <c r="Q25">
        <v>1</v>
      </c>
      <c r="X25">
        <v>0.01</v>
      </c>
      <c r="Y25">
        <v>33.06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22</v>
      </c>
      <c r="AG25">
        <v>0</v>
      </c>
      <c r="AH25">
        <v>2</v>
      </c>
      <c r="AI25">
        <v>52156508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ROW(Source!A35)</f>
        <v>35</v>
      </c>
      <c r="B26">
        <v>52156509</v>
      </c>
      <c r="C26">
        <v>50635446</v>
      </c>
      <c r="D26">
        <v>45967299</v>
      </c>
      <c r="E26">
        <v>1</v>
      </c>
      <c r="F26">
        <v>1</v>
      </c>
      <c r="G26">
        <v>1</v>
      </c>
      <c r="H26">
        <v>3</v>
      </c>
      <c r="I26" t="s">
        <v>344</v>
      </c>
      <c r="J26" t="s">
        <v>345</v>
      </c>
      <c r="K26" t="s">
        <v>346</v>
      </c>
      <c r="L26">
        <v>1344</v>
      </c>
      <c r="N26">
        <v>1008</v>
      </c>
      <c r="O26" t="s">
        <v>347</v>
      </c>
      <c r="P26" t="s">
        <v>347</v>
      </c>
      <c r="Q26">
        <v>1</v>
      </c>
      <c r="X26">
        <v>0.25</v>
      </c>
      <c r="Y26">
        <v>1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22</v>
      </c>
      <c r="AG26">
        <v>0</v>
      </c>
      <c r="AH26">
        <v>2</v>
      </c>
      <c r="AI26">
        <v>52156509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ROW(Source!A36)</f>
        <v>36</v>
      </c>
      <c r="B27">
        <v>50635465</v>
      </c>
      <c r="C27">
        <v>50635460</v>
      </c>
      <c r="D27">
        <v>45975106</v>
      </c>
      <c r="E27">
        <v>1</v>
      </c>
      <c r="F27">
        <v>1</v>
      </c>
      <c r="G27">
        <v>1</v>
      </c>
      <c r="H27">
        <v>1</v>
      </c>
      <c r="I27" t="s">
        <v>366</v>
      </c>
      <c r="J27" t="s">
        <v>3</v>
      </c>
      <c r="K27" t="s">
        <v>367</v>
      </c>
      <c r="L27">
        <v>1476</v>
      </c>
      <c r="N27">
        <v>1013</v>
      </c>
      <c r="O27" t="s">
        <v>323</v>
      </c>
      <c r="P27" t="s">
        <v>324</v>
      </c>
      <c r="Q27">
        <v>1</v>
      </c>
      <c r="X27">
        <v>0.81</v>
      </c>
      <c r="Y27">
        <v>0</v>
      </c>
      <c r="Z27">
        <v>0</v>
      </c>
      <c r="AA27">
        <v>0</v>
      </c>
      <c r="AB27">
        <v>7.38</v>
      </c>
      <c r="AC27">
        <v>0</v>
      </c>
      <c r="AD27">
        <v>1</v>
      </c>
      <c r="AE27">
        <v>1</v>
      </c>
      <c r="AF27" t="s">
        <v>3</v>
      </c>
      <c r="AG27">
        <v>0.81</v>
      </c>
      <c r="AH27">
        <v>2</v>
      </c>
      <c r="AI27">
        <v>50635461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ROW(Source!A36)</f>
        <v>36</v>
      </c>
      <c r="B28">
        <v>50635466</v>
      </c>
      <c r="C28">
        <v>50635460</v>
      </c>
      <c r="D28">
        <v>121548</v>
      </c>
      <c r="E28">
        <v>1</v>
      </c>
      <c r="F28">
        <v>1</v>
      </c>
      <c r="G28">
        <v>1</v>
      </c>
      <c r="H28">
        <v>1</v>
      </c>
      <c r="I28" t="s">
        <v>27</v>
      </c>
      <c r="J28" t="s">
        <v>3</v>
      </c>
      <c r="K28" t="s">
        <v>325</v>
      </c>
      <c r="L28">
        <v>608254</v>
      </c>
      <c r="N28">
        <v>1013</v>
      </c>
      <c r="O28" t="s">
        <v>326</v>
      </c>
      <c r="P28" t="s">
        <v>326</v>
      </c>
      <c r="Q28">
        <v>1</v>
      </c>
      <c r="X28">
        <v>0.44</v>
      </c>
      <c r="Y28">
        <v>0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2</v>
      </c>
      <c r="AF28" t="s">
        <v>3</v>
      </c>
      <c r="AG28">
        <v>0.44</v>
      </c>
      <c r="AH28">
        <v>2</v>
      </c>
      <c r="AI28">
        <v>50635462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ROW(Source!A36)</f>
        <v>36</v>
      </c>
      <c r="B29">
        <v>50635467</v>
      </c>
      <c r="C29">
        <v>50635460</v>
      </c>
      <c r="D29">
        <v>45812380</v>
      </c>
      <c r="E29">
        <v>1</v>
      </c>
      <c r="F29">
        <v>1</v>
      </c>
      <c r="G29">
        <v>1</v>
      </c>
      <c r="H29">
        <v>2</v>
      </c>
      <c r="I29" t="s">
        <v>368</v>
      </c>
      <c r="J29" t="s">
        <v>369</v>
      </c>
      <c r="K29" t="s">
        <v>370</v>
      </c>
      <c r="L29">
        <v>45811227</v>
      </c>
      <c r="N29">
        <v>1013</v>
      </c>
      <c r="O29" t="s">
        <v>330</v>
      </c>
      <c r="P29" t="s">
        <v>330</v>
      </c>
      <c r="Q29">
        <v>1</v>
      </c>
      <c r="X29">
        <v>0.44</v>
      </c>
      <c r="Y29">
        <v>0</v>
      </c>
      <c r="Z29">
        <v>138.32</v>
      </c>
      <c r="AA29">
        <v>11.38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0.44</v>
      </c>
      <c r="AH29">
        <v>2</v>
      </c>
      <c r="AI29">
        <v>50635463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ROW(Source!A36)</f>
        <v>36</v>
      </c>
      <c r="B30">
        <v>50635468</v>
      </c>
      <c r="C30">
        <v>50635460</v>
      </c>
      <c r="D30">
        <v>45813321</v>
      </c>
      <c r="E30">
        <v>1</v>
      </c>
      <c r="F30">
        <v>1</v>
      </c>
      <c r="G30">
        <v>1</v>
      </c>
      <c r="H30">
        <v>2</v>
      </c>
      <c r="I30" t="s">
        <v>334</v>
      </c>
      <c r="J30" t="s">
        <v>335</v>
      </c>
      <c r="K30" t="s">
        <v>336</v>
      </c>
      <c r="L30">
        <v>45811227</v>
      </c>
      <c r="N30">
        <v>1013</v>
      </c>
      <c r="O30" t="s">
        <v>330</v>
      </c>
      <c r="P30" t="s">
        <v>330</v>
      </c>
      <c r="Q30">
        <v>1</v>
      </c>
      <c r="X30">
        <v>0.04</v>
      </c>
      <c r="Y30">
        <v>0</v>
      </c>
      <c r="Z30">
        <v>86.55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3</v>
      </c>
      <c r="AG30">
        <v>0.04</v>
      </c>
      <c r="AH30">
        <v>2</v>
      </c>
      <c r="AI30">
        <v>50635464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ROW(Source!A74)</f>
        <v>74</v>
      </c>
      <c r="B31">
        <v>50635477</v>
      </c>
      <c r="C31">
        <v>50635471</v>
      </c>
      <c r="D31">
        <v>45976891</v>
      </c>
      <c r="E31">
        <v>1</v>
      </c>
      <c r="F31">
        <v>1</v>
      </c>
      <c r="G31">
        <v>1</v>
      </c>
      <c r="H31">
        <v>1</v>
      </c>
      <c r="I31" t="s">
        <v>371</v>
      </c>
      <c r="J31" t="s">
        <v>3</v>
      </c>
      <c r="K31" t="s">
        <v>372</v>
      </c>
      <c r="L31">
        <v>1476</v>
      </c>
      <c r="N31">
        <v>1013</v>
      </c>
      <c r="O31" t="s">
        <v>323</v>
      </c>
      <c r="P31" t="s">
        <v>324</v>
      </c>
      <c r="Q31">
        <v>1</v>
      </c>
      <c r="X31">
        <v>0.44</v>
      </c>
      <c r="Y31">
        <v>0</v>
      </c>
      <c r="Z31">
        <v>0</v>
      </c>
      <c r="AA31">
        <v>0</v>
      </c>
      <c r="AB31">
        <v>6.65</v>
      </c>
      <c r="AC31">
        <v>0</v>
      </c>
      <c r="AD31">
        <v>1</v>
      </c>
      <c r="AE31">
        <v>1</v>
      </c>
      <c r="AF31" t="s">
        <v>12</v>
      </c>
      <c r="AG31">
        <v>0.50600000000000001</v>
      </c>
      <c r="AH31">
        <v>2</v>
      </c>
      <c r="AI31">
        <v>50635472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ROW(Source!A74)</f>
        <v>74</v>
      </c>
      <c r="B32">
        <v>50635478</v>
      </c>
      <c r="C32">
        <v>50635471</v>
      </c>
      <c r="D32">
        <v>121548</v>
      </c>
      <c r="E32">
        <v>1</v>
      </c>
      <c r="F32">
        <v>1</v>
      </c>
      <c r="G32">
        <v>1</v>
      </c>
      <c r="H32">
        <v>1</v>
      </c>
      <c r="I32" t="s">
        <v>27</v>
      </c>
      <c r="J32" t="s">
        <v>3</v>
      </c>
      <c r="K32" t="s">
        <v>325</v>
      </c>
      <c r="L32">
        <v>608254</v>
      </c>
      <c r="N32">
        <v>1013</v>
      </c>
      <c r="O32" t="s">
        <v>326</v>
      </c>
      <c r="P32" t="s">
        <v>326</v>
      </c>
      <c r="Q32">
        <v>1</v>
      </c>
      <c r="X32">
        <v>0.48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2</v>
      </c>
      <c r="AF32" t="s">
        <v>11</v>
      </c>
      <c r="AG32">
        <v>0.6</v>
      </c>
      <c r="AH32">
        <v>2</v>
      </c>
      <c r="AI32">
        <v>50635473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ROW(Source!A74)</f>
        <v>74</v>
      </c>
      <c r="B33">
        <v>50635479</v>
      </c>
      <c r="C33">
        <v>50635471</v>
      </c>
      <c r="D33">
        <v>45811233</v>
      </c>
      <c r="E33">
        <v>1</v>
      </c>
      <c r="F33">
        <v>1</v>
      </c>
      <c r="G33">
        <v>1</v>
      </c>
      <c r="H33">
        <v>2</v>
      </c>
      <c r="I33" t="s">
        <v>373</v>
      </c>
      <c r="J33" t="s">
        <v>374</v>
      </c>
      <c r="K33" t="s">
        <v>375</v>
      </c>
      <c r="L33">
        <v>45811227</v>
      </c>
      <c r="N33">
        <v>1013</v>
      </c>
      <c r="O33" t="s">
        <v>330</v>
      </c>
      <c r="P33" t="s">
        <v>330</v>
      </c>
      <c r="Q33">
        <v>1</v>
      </c>
      <c r="X33">
        <v>0.24</v>
      </c>
      <c r="Y33">
        <v>0</v>
      </c>
      <c r="Z33">
        <v>4.01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11</v>
      </c>
      <c r="AG33">
        <v>0.3</v>
      </c>
      <c r="AH33">
        <v>2</v>
      </c>
      <c r="AI33">
        <v>50635474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ROW(Source!A74)</f>
        <v>74</v>
      </c>
      <c r="B34">
        <v>50635480</v>
      </c>
      <c r="C34">
        <v>50635471</v>
      </c>
      <c r="D34">
        <v>45811258</v>
      </c>
      <c r="E34">
        <v>1</v>
      </c>
      <c r="F34">
        <v>1</v>
      </c>
      <c r="G34">
        <v>1</v>
      </c>
      <c r="H34">
        <v>2</v>
      </c>
      <c r="I34" t="s">
        <v>376</v>
      </c>
      <c r="J34" t="s">
        <v>377</v>
      </c>
      <c r="K34" t="s">
        <v>378</v>
      </c>
      <c r="L34">
        <v>45811227</v>
      </c>
      <c r="N34">
        <v>1013</v>
      </c>
      <c r="O34" t="s">
        <v>330</v>
      </c>
      <c r="P34" t="s">
        <v>330</v>
      </c>
      <c r="Q34">
        <v>1</v>
      </c>
      <c r="X34">
        <v>0.24</v>
      </c>
      <c r="Y34">
        <v>0</v>
      </c>
      <c r="Z34">
        <v>74.37</v>
      </c>
      <c r="AA34">
        <v>13.26</v>
      </c>
      <c r="AB34">
        <v>0</v>
      </c>
      <c r="AC34">
        <v>0</v>
      </c>
      <c r="AD34">
        <v>1</v>
      </c>
      <c r="AE34">
        <v>0</v>
      </c>
      <c r="AF34" t="s">
        <v>11</v>
      </c>
      <c r="AG34">
        <v>0.3</v>
      </c>
      <c r="AH34">
        <v>2</v>
      </c>
      <c r="AI34">
        <v>50635475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ROW(Source!A74)</f>
        <v>74</v>
      </c>
      <c r="B35">
        <v>50635481</v>
      </c>
      <c r="C35">
        <v>50635471</v>
      </c>
      <c r="D35">
        <v>45811353</v>
      </c>
      <c r="E35">
        <v>1</v>
      </c>
      <c r="F35">
        <v>1</v>
      </c>
      <c r="G35">
        <v>1</v>
      </c>
      <c r="H35">
        <v>2</v>
      </c>
      <c r="I35" t="s">
        <v>379</v>
      </c>
      <c r="J35" t="s">
        <v>380</v>
      </c>
      <c r="K35" t="s">
        <v>381</v>
      </c>
      <c r="L35">
        <v>45811227</v>
      </c>
      <c r="N35">
        <v>1013</v>
      </c>
      <c r="O35" t="s">
        <v>330</v>
      </c>
      <c r="P35" t="s">
        <v>330</v>
      </c>
      <c r="Q35">
        <v>1</v>
      </c>
      <c r="X35">
        <v>0.24</v>
      </c>
      <c r="Y35">
        <v>0</v>
      </c>
      <c r="Z35">
        <v>111.75</v>
      </c>
      <c r="AA35">
        <v>13.26</v>
      </c>
      <c r="AB35">
        <v>0</v>
      </c>
      <c r="AC35">
        <v>0</v>
      </c>
      <c r="AD35">
        <v>1</v>
      </c>
      <c r="AE35">
        <v>0</v>
      </c>
      <c r="AF35" t="s">
        <v>11</v>
      </c>
      <c r="AG35">
        <v>0.3</v>
      </c>
      <c r="AH35">
        <v>2</v>
      </c>
      <c r="AI35">
        <v>50635476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ROW(Source!A75)</f>
        <v>75</v>
      </c>
      <c r="B36">
        <v>50635487</v>
      </c>
      <c r="C36">
        <v>50635482</v>
      </c>
      <c r="D36">
        <v>45976891</v>
      </c>
      <c r="E36">
        <v>1</v>
      </c>
      <c r="F36">
        <v>1</v>
      </c>
      <c r="G36">
        <v>1</v>
      </c>
      <c r="H36">
        <v>1</v>
      </c>
      <c r="I36" t="s">
        <v>371</v>
      </c>
      <c r="J36" t="s">
        <v>3</v>
      </c>
      <c r="K36" t="s">
        <v>372</v>
      </c>
      <c r="L36">
        <v>1476</v>
      </c>
      <c r="N36">
        <v>1013</v>
      </c>
      <c r="O36" t="s">
        <v>323</v>
      </c>
      <c r="P36" t="s">
        <v>324</v>
      </c>
      <c r="Q36">
        <v>1</v>
      </c>
      <c r="X36">
        <v>0.25</v>
      </c>
      <c r="Y36">
        <v>0</v>
      </c>
      <c r="Z36">
        <v>0</v>
      </c>
      <c r="AA36">
        <v>0</v>
      </c>
      <c r="AB36">
        <v>6.65</v>
      </c>
      <c r="AC36">
        <v>0</v>
      </c>
      <c r="AD36">
        <v>1</v>
      </c>
      <c r="AE36">
        <v>1</v>
      </c>
      <c r="AF36" t="s">
        <v>12</v>
      </c>
      <c r="AG36">
        <v>0.28749999999999998</v>
      </c>
      <c r="AH36">
        <v>2</v>
      </c>
      <c r="AI36">
        <v>50635483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ROW(Source!A75)</f>
        <v>75</v>
      </c>
      <c r="B37">
        <v>50635488</v>
      </c>
      <c r="C37">
        <v>50635482</v>
      </c>
      <c r="D37">
        <v>121548</v>
      </c>
      <c r="E37">
        <v>1</v>
      </c>
      <c r="F37">
        <v>1</v>
      </c>
      <c r="G37">
        <v>1</v>
      </c>
      <c r="H37">
        <v>1</v>
      </c>
      <c r="I37" t="s">
        <v>27</v>
      </c>
      <c r="J37" t="s">
        <v>3</v>
      </c>
      <c r="K37" t="s">
        <v>325</v>
      </c>
      <c r="L37">
        <v>608254</v>
      </c>
      <c r="N37">
        <v>1013</v>
      </c>
      <c r="O37" t="s">
        <v>326</v>
      </c>
      <c r="P37" t="s">
        <v>326</v>
      </c>
      <c r="Q37">
        <v>1</v>
      </c>
      <c r="X37">
        <v>0.14000000000000001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2</v>
      </c>
      <c r="AF37" t="s">
        <v>11</v>
      </c>
      <c r="AG37">
        <v>0.17500000000000002</v>
      </c>
      <c r="AH37">
        <v>2</v>
      </c>
      <c r="AI37">
        <v>50635484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ROW(Source!A75)</f>
        <v>75</v>
      </c>
      <c r="B38">
        <v>50635489</v>
      </c>
      <c r="C38">
        <v>50635482</v>
      </c>
      <c r="D38">
        <v>45811233</v>
      </c>
      <c r="E38">
        <v>1</v>
      </c>
      <c r="F38">
        <v>1</v>
      </c>
      <c r="G38">
        <v>1</v>
      </c>
      <c r="H38">
        <v>2</v>
      </c>
      <c r="I38" t="s">
        <v>373</v>
      </c>
      <c r="J38" t="s">
        <v>374</v>
      </c>
      <c r="K38" t="s">
        <v>375</v>
      </c>
      <c r="L38">
        <v>45811227</v>
      </c>
      <c r="N38">
        <v>1013</v>
      </c>
      <c r="O38" t="s">
        <v>330</v>
      </c>
      <c r="P38" t="s">
        <v>330</v>
      </c>
      <c r="Q38">
        <v>1</v>
      </c>
      <c r="X38">
        <v>0.14000000000000001</v>
      </c>
      <c r="Y38">
        <v>0</v>
      </c>
      <c r="Z38">
        <v>4.01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11</v>
      </c>
      <c r="AG38">
        <v>0.17500000000000002</v>
      </c>
      <c r="AH38">
        <v>2</v>
      </c>
      <c r="AI38">
        <v>50635485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ROW(Source!A75)</f>
        <v>75</v>
      </c>
      <c r="B39">
        <v>50635490</v>
      </c>
      <c r="C39">
        <v>50635482</v>
      </c>
      <c r="D39">
        <v>45811258</v>
      </c>
      <c r="E39">
        <v>1</v>
      </c>
      <c r="F39">
        <v>1</v>
      </c>
      <c r="G39">
        <v>1</v>
      </c>
      <c r="H39">
        <v>2</v>
      </c>
      <c r="I39" t="s">
        <v>376</v>
      </c>
      <c r="J39" t="s">
        <v>377</v>
      </c>
      <c r="K39" t="s">
        <v>378</v>
      </c>
      <c r="L39">
        <v>45811227</v>
      </c>
      <c r="N39">
        <v>1013</v>
      </c>
      <c r="O39" t="s">
        <v>330</v>
      </c>
      <c r="P39" t="s">
        <v>330</v>
      </c>
      <c r="Q39">
        <v>1</v>
      </c>
      <c r="X39">
        <v>0.14000000000000001</v>
      </c>
      <c r="Y39">
        <v>0</v>
      </c>
      <c r="Z39">
        <v>74.37</v>
      </c>
      <c r="AA39">
        <v>13.26</v>
      </c>
      <c r="AB39">
        <v>0</v>
      </c>
      <c r="AC39">
        <v>0</v>
      </c>
      <c r="AD39">
        <v>1</v>
      </c>
      <c r="AE39">
        <v>0</v>
      </c>
      <c r="AF39" t="s">
        <v>11</v>
      </c>
      <c r="AG39">
        <v>0.17500000000000002</v>
      </c>
      <c r="AH39">
        <v>2</v>
      </c>
      <c r="AI39">
        <v>50635486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ROW(Source!A76)</f>
        <v>76</v>
      </c>
      <c r="B40">
        <v>50635503</v>
      </c>
      <c r="C40">
        <v>50635491</v>
      </c>
      <c r="D40">
        <v>45975157</v>
      </c>
      <c r="E40">
        <v>1</v>
      </c>
      <c r="F40">
        <v>1</v>
      </c>
      <c r="G40">
        <v>1</v>
      </c>
      <c r="H40">
        <v>1</v>
      </c>
      <c r="I40" t="s">
        <v>382</v>
      </c>
      <c r="J40" t="s">
        <v>3</v>
      </c>
      <c r="K40" t="s">
        <v>383</v>
      </c>
      <c r="L40">
        <v>1476</v>
      </c>
      <c r="N40">
        <v>1013</v>
      </c>
      <c r="O40" t="s">
        <v>323</v>
      </c>
      <c r="P40" t="s">
        <v>324</v>
      </c>
      <c r="Q40">
        <v>1</v>
      </c>
      <c r="X40">
        <v>3.8</v>
      </c>
      <c r="Y40">
        <v>0</v>
      </c>
      <c r="Z40">
        <v>0</v>
      </c>
      <c r="AA40">
        <v>0</v>
      </c>
      <c r="AB40">
        <v>7.21</v>
      </c>
      <c r="AC40">
        <v>0</v>
      </c>
      <c r="AD40">
        <v>1</v>
      </c>
      <c r="AE40">
        <v>1</v>
      </c>
      <c r="AF40" t="s">
        <v>12</v>
      </c>
      <c r="AG40">
        <v>4.3699999999999992</v>
      </c>
      <c r="AH40">
        <v>2</v>
      </c>
      <c r="AI40">
        <v>50635492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ROW(Source!A76)</f>
        <v>76</v>
      </c>
      <c r="B41">
        <v>50635504</v>
      </c>
      <c r="C41">
        <v>50635491</v>
      </c>
      <c r="D41">
        <v>121548</v>
      </c>
      <c r="E41">
        <v>1</v>
      </c>
      <c r="F41">
        <v>1</v>
      </c>
      <c r="G41">
        <v>1</v>
      </c>
      <c r="H41">
        <v>1</v>
      </c>
      <c r="I41" t="s">
        <v>27</v>
      </c>
      <c r="J41" t="s">
        <v>3</v>
      </c>
      <c r="K41" t="s">
        <v>325</v>
      </c>
      <c r="L41">
        <v>608254</v>
      </c>
      <c r="N41">
        <v>1013</v>
      </c>
      <c r="O41" t="s">
        <v>326</v>
      </c>
      <c r="P41" t="s">
        <v>326</v>
      </c>
      <c r="Q41">
        <v>1</v>
      </c>
      <c r="X41">
        <v>0.78</v>
      </c>
      <c r="Y41">
        <v>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2</v>
      </c>
      <c r="AF41" t="s">
        <v>11</v>
      </c>
      <c r="AG41">
        <v>0.97500000000000009</v>
      </c>
      <c r="AH41">
        <v>2</v>
      </c>
      <c r="AI41">
        <v>50635493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ROW(Source!A76)</f>
        <v>76</v>
      </c>
      <c r="B42">
        <v>50635505</v>
      </c>
      <c r="C42">
        <v>50635491</v>
      </c>
      <c r="D42">
        <v>45812380</v>
      </c>
      <c r="E42">
        <v>1</v>
      </c>
      <c r="F42">
        <v>1</v>
      </c>
      <c r="G42">
        <v>1</v>
      </c>
      <c r="H42">
        <v>2</v>
      </c>
      <c r="I42" t="s">
        <v>368</v>
      </c>
      <c r="J42" t="s">
        <v>369</v>
      </c>
      <c r="K42" t="s">
        <v>370</v>
      </c>
      <c r="L42">
        <v>45811227</v>
      </c>
      <c r="N42">
        <v>1013</v>
      </c>
      <c r="O42" t="s">
        <v>330</v>
      </c>
      <c r="P42" t="s">
        <v>330</v>
      </c>
      <c r="Q42">
        <v>1</v>
      </c>
      <c r="X42">
        <v>0.78</v>
      </c>
      <c r="Y42">
        <v>0</v>
      </c>
      <c r="Z42">
        <v>138.32</v>
      </c>
      <c r="AA42">
        <v>11.38</v>
      </c>
      <c r="AB42">
        <v>0</v>
      </c>
      <c r="AC42">
        <v>0</v>
      </c>
      <c r="AD42">
        <v>1</v>
      </c>
      <c r="AE42">
        <v>0</v>
      </c>
      <c r="AF42" t="s">
        <v>11</v>
      </c>
      <c r="AG42">
        <v>0.97500000000000009</v>
      </c>
      <c r="AH42">
        <v>2</v>
      </c>
      <c r="AI42">
        <v>50635494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ROW(Source!A76)</f>
        <v>76</v>
      </c>
      <c r="B43">
        <v>50635506</v>
      </c>
      <c r="C43">
        <v>50635491</v>
      </c>
      <c r="D43">
        <v>45813321</v>
      </c>
      <c r="E43">
        <v>1</v>
      </c>
      <c r="F43">
        <v>1</v>
      </c>
      <c r="G43">
        <v>1</v>
      </c>
      <c r="H43">
        <v>2</v>
      </c>
      <c r="I43" t="s">
        <v>334</v>
      </c>
      <c r="J43" t="s">
        <v>335</v>
      </c>
      <c r="K43" t="s">
        <v>336</v>
      </c>
      <c r="L43">
        <v>45811227</v>
      </c>
      <c r="N43">
        <v>1013</v>
      </c>
      <c r="O43" t="s">
        <v>330</v>
      </c>
      <c r="P43" t="s">
        <v>330</v>
      </c>
      <c r="Q43">
        <v>1</v>
      </c>
      <c r="X43">
        <v>0.19</v>
      </c>
      <c r="Y43">
        <v>0</v>
      </c>
      <c r="Z43">
        <v>86.55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11</v>
      </c>
      <c r="AG43">
        <v>0.23749999999999999</v>
      </c>
      <c r="AH43">
        <v>2</v>
      </c>
      <c r="AI43">
        <v>50635495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ROW(Source!A76)</f>
        <v>76</v>
      </c>
      <c r="B44">
        <v>50635507</v>
      </c>
      <c r="C44">
        <v>50635491</v>
      </c>
      <c r="D44">
        <v>45814729</v>
      </c>
      <c r="E44">
        <v>1</v>
      </c>
      <c r="F44">
        <v>1</v>
      </c>
      <c r="G44">
        <v>1</v>
      </c>
      <c r="H44">
        <v>3</v>
      </c>
      <c r="I44" t="s">
        <v>384</v>
      </c>
      <c r="J44" t="s">
        <v>385</v>
      </c>
      <c r="K44" t="s">
        <v>386</v>
      </c>
      <c r="L44">
        <v>1348</v>
      </c>
      <c r="N44">
        <v>1009</v>
      </c>
      <c r="O44" t="s">
        <v>206</v>
      </c>
      <c r="P44" t="s">
        <v>206</v>
      </c>
      <c r="Q44">
        <v>1000</v>
      </c>
      <c r="X44">
        <v>4.0000000000000002E-4</v>
      </c>
      <c r="Y44">
        <v>16544.72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4.0000000000000002E-4</v>
      </c>
      <c r="AH44">
        <v>2</v>
      </c>
      <c r="AI44">
        <v>50635496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ROW(Source!A76)</f>
        <v>76</v>
      </c>
      <c r="B45">
        <v>50635508</v>
      </c>
      <c r="C45">
        <v>50635491</v>
      </c>
      <c r="D45">
        <v>45815427</v>
      </c>
      <c r="E45">
        <v>1</v>
      </c>
      <c r="F45">
        <v>1</v>
      </c>
      <c r="G45">
        <v>1</v>
      </c>
      <c r="H45">
        <v>3</v>
      </c>
      <c r="I45" t="s">
        <v>387</v>
      </c>
      <c r="J45" t="s">
        <v>388</v>
      </c>
      <c r="K45" t="s">
        <v>389</v>
      </c>
      <c r="L45">
        <v>1348</v>
      </c>
      <c r="N45">
        <v>1009</v>
      </c>
      <c r="O45" t="s">
        <v>206</v>
      </c>
      <c r="P45" t="s">
        <v>206</v>
      </c>
      <c r="Q45">
        <v>1000</v>
      </c>
      <c r="X45">
        <v>3.0000000000000001E-5</v>
      </c>
      <c r="Y45">
        <v>9220.7199999999993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3.0000000000000001E-5</v>
      </c>
      <c r="AH45">
        <v>2</v>
      </c>
      <c r="AI45">
        <v>50635497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ROW(Source!A76)</f>
        <v>76</v>
      </c>
      <c r="B46">
        <v>50635509</v>
      </c>
      <c r="C46">
        <v>50635491</v>
      </c>
      <c r="D46">
        <v>45816303</v>
      </c>
      <c r="E46">
        <v>1</v>
      </c>
      <c r="F46">
        <v>1</v>
      </c>
      <c r="G46">
        <v>1</v>
      </c>
      <c r="H46">
        <v>3</v>
      </c>
      <c r="I46" t="s">
        <v>427</v>
      </c>
      <c r="J46" t="s">
        <v>428</v>
      </c>
      <c r="K46" t="s">
        <v>339</v>
      </c>
      <c r="L46">
        <v>1348</v>
      </c>
      <c r="N46">
        <v>1009</v>
      </c>
      <c r="O46" t="s">
        <v>206</v>
      </c>
      <c r="P46" t="s">
        <v>206</v>
      </c>
      <c r="Q46">
        <v>1000</v>
      </c>
      <c r="X46">
        <v>0</v>
      </c>
      <c r="Y46">
        <v>9189.35</v>
      </c>
      <c r="Z46">
        <v>0</v>
      </c>
      <c r="AA46">
        <v>0</v>
      </c>
      <c r="AB46">
        <v>0</v>
      </c>
      <c r="AC46">
        <v>1</v>
      </c>
      <c r="AD46">
        <v>0</v>
      </c>
      <c r="AE46">
        <v>0</v>
      </c>
      <c r="AF46" t="s">
        <v>3</v>
      </c>
      <c r="AG46">
        <v>0</v>
      </c>
      <c r="AH46">
        <v>3</v>
      </c>
      <c r="AI46">
        <v>-1</v>
      </c>
      <c r="AJ46" t="s">
        <v>3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ROW(Source!A76)</f>
        <v>76</v>
      </c>
      <c r="B47">
        <v>50635510</v>
      </c>
      <c r="C47">
        <v>50635491</v>
      </c>
      <c r="D47">
        <v>45816364</v>
      </c>
      <c r="E47">
        <v>1</v>
      </c>
      <c r="F47">
        <v>1</v>
      </c>
      <c r="G47">
        <v>1</v>
      </c>
      <c r="H47">
        <v>3</v>
      </c>
      <c r="I47" t="s">
        <v>390</v>
      </c>
      <c r="J47" t="s">
        <v>391</v>
      </c>
      <c r="K47" t="s">
        <v>392</v>
      </c>
      <c r="L47">
        <v>1346</v>
      </c>
      <c r="N47">
        <v>1009</v>
      </c>
      <c r="O47" t="s">
        <v>340</v>
      </c>
      <c r="P47" t="s">
        <v>340</v>
      </c>
      <c r="Q47">
        <v>1</v>
      </c>
      <c r="X47">
        <v>0.02</v>
      </c>
      <c r="Y47">
        <v>1.69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3</v>
      </c>
      <c r="AG47">
        <v>0.02</v>
      </c>
      <c r="AH47">
        <v>2</v>
      </c>
      <c r="AI47">
        <v>50635498</v>
      </c>
      <c r="AJ47">
        <v>46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ROW(Source!A76)</f>
        <v>76</v>
      </c>
      <c r="B48">
        <v>50635511</v>
      </c>
      <c r="C48">
        <v>50635491</v>
      </c>
      <c r="D48">
        <v>45817071</v>
      </c>
      <c r="E48">
        <v>1</v>
      </c>
      <c r="F48">
        <v>1</v>
      </c>
      <c r="G48">
        <v>1</v>
      </c>
      <c r="H48">
        <v>3</v>
      </c>
      <c r="I48" t="s">
        <v>393</v>
      </c>
      <c r="J48" t="s">
        <v>394</v>
      </c>
      <c r="K48" t="s">
        <v>395</v>
      </c>
      <c r="L48">
        <v>1346</v>
      </c>
      <c r="N48">
        <v>1009</v>
      </c>
      <c r="O48" t="s">
        <v>340</v>
      </c>
      <c r="P48" t="s">
        <v>340</v>
      </c>
      <c r="Q48">
        <v>1</v>
      </c>
      <c r="X48">
        <v>0.1</v>
      </c>
      <c r="Y48">
        <v>13.33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0.1</v>
      </c>
      <c r="AH48">
        <v>2</v>
      </c>
      <c r="AI48">
        <v>50635499</v>
      </c>
      <c r="AJ48">
        <v>47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ROW(Source!A76)</f>
        <v>76</v>
      </c>
      <c r="B49">
        <v>50635512</v>
      </c>
      <c r="C49">
        <v>50635491</v>
      </c>
      <c r="D49">
        <v>45822979</v>
      </c>
      <c r="E49">
        <v>1</v>
      </c>
      <c r="F49">
        <v>1</v>
      </c>
      <c r="G49">
        <v>1</v>
      </c>
      <c r="H49">
        <v>3</v>
      </c>
      <c r="I49" t="s">
        <v>429</v>
      </c>
      <c r="J49" t="s">
        <v>430</v>
      </c>
      <c r="K49" t="s">
        <v>431</v>
      </c>
      <c r="L49">
        <v>1348</v>
      </c>
      <c r="N49">
        <v>1009</v>
      </c>
      <c r="O49" t="s">
        <v>206</v>
      </c>
      <c r="P49" t="s">
        <v>206</v>
      </c>
      <c r="Q49">
        <v>1000</v>
      </c>
      <c r="X49">
        <v>0</v>
      </c>
      <c r="Y49">
        <v>0</v>
      </c>
      <c r="Z49">
        <v>0</v>
      </c>
      <c r="AA49">
        <v>0</v>
      </c>
      <c r="AB49">
        <v>0</v>
      </c>
      <c r="AC49">
        <v>1</v>
      </c>
      <c r="AD49">
        <v>0</v>
      </c>
      <c r="AE49">
        <v>0</v>
      </c>
      <c r="AF49" t="s">
        <v>3</v>
      </c>
      <c r="AG49">
        <v>0</v>
      </c>
      <c r="AH49">
        <v>3</v>
      </c>
      <c r="AI49">
        <v>-1</v>
      </c>
      <c r="AJ49" t="s">
        <v>3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ROW(Source!A76)</f>
        <v>76</v>
      </c>
      <c r="B50">
        <v>50635513</v>
      </c>
      <c r="C50">
        <v>50635491</v>
      </c>
      <c r="D50">
        <v>45829708</v>
      </c>
      <c r="E50">
        <v>1</v>
      </c>
      <c r="F50">
        <v>1</v>
      </c>
      <c r="G50">
        <v>1</v>
      </c>
      <c r="H50">
        <v>3</v>
      </c>
      <c r="I50" t="s">
        <v>432</v>
      </c>
      <c r="J50" t="s">
        <v>433</v>
      </c>
      <c r="K50" t="s">
        <v>434</v>
      </c>
      <c r="L50">
        <v>1354</v>
      </c>
      <c r="N50">
        <v>1010</v>
      </c>
      <c r="O50" t="s">
        <v>134</v>
      </c>
      <c r="P50" t="s">
        <v>134</v>
      </c>
      <c r="Q50">
        <v>1</v>
      </c>
      <c r="X50">
        <v>0</v>
      </c>
      <c r="Y50">
        <v>0</v>
      </c>
      <c r="Z50">
        <v>0</v>
      </c>
      <c r="AA50">
        <v>0</v>
      </c>
      <c r="AB50">
        <v>0</v>
      </c>
      <c r="AC50">
        <v>1</v>
      </c>
      <c r="AD50">
        <v>0</v>
      </c>
      <c r="AE50">
        <v>0</v>
      </c>
      <c r="AF50" t="s">
        <v>3</v>
      </c>
      <c r="AG50">
        <v>0</v>
      </c>
      <c r="AH50">
        <v>3</v>
      </c>
      <c r="AI50">
        <v>-1</v>
      </c>
      <c r="AJ50" t="s">
        <v>3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ROW(Source!A76)</f>
        <v>76</v>
      </c>
      <c r="B51">
        <v>50635514</v>
      </c>
      <c r="C51">
        <v>50635491</v>
      </c>
      <c r="D51">
        <v>45829716</v>
      </c>
      <c r="E51">
        <v>1</v>
      </c>
      <c r="F51">
        <v>1</v>
      </c>
      <c r="G51">
        <v>1</v>
      </c>
      <c r="H51">
        <v>3</v>
      </c>
      <c r="I51" t="s">
        <v>435</v>
      </c>
      <c r="J51" t="s">
        <v>436</v>
      </c>
      <c r="K51" t="s">
        <v>437</v>
      </c>
      <c r="L51">
        <v>1354</v>
      </c>
      <c r="N51">
        <v>1010</v>
      </c>
      <c r="O51" t="s">
        <v>134</v>
      </c>
      <c r="P51" t="s">
        <v>134</v>
      </c>
      <c r="Q51">
        <v>1</v>
      </c>
      <c r="X51">
        <v>0</v>
      </c>
      <c r="Y51">
        <v>0</v>
      </c>
      <c r="Z51">
        <v>0</v>
      </c>
      <c r="AA51">
        <v>0</v>
      </c>
      <c r="AB51">
        <v>0</v>
      </c>
      <c r="AC51">
        <v>1</v>
      </c>
      <c r="AD51">
        <v>0</v>
      </c>
      <c r="AE51">
        <v>0</v>
      </c>
      <c r="AF51" t="s">
        <v>3</v>
      </c>
      <c r="AG51">
        <v>0</v>
      </c>
      <c r="AH51">
        <v>3</v>
      </c>
      <c r="AI51">
        <v>-1</v>
      </c>
      <c r="AJ51" t="s">
        <v>3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ROW(Source!A76)</f>
        <v>76</v>
      </c>
      <c r="B52">
        <v>50635515</v>
      </c>
      <c r="C52">
        <v>50635491</v>
      </c>
      <c r="D52">
        <v>45829720</v>
      </c>
      <c r="E52">
        <v>1</v>
      </c>
      <c r="F52">
        <v>1</v>
      </c>
      <c r="G52">
        <v>1</v>
      </c>
      <c r="H52">
        <v>3</v>
      </c>
      <c r="I52" t="s">
        <v>438</v>
      </c>
      <c r="J52" t="s">
        <v>439</v>
      </c>
      <c r="K52" t="s">
        <v>440</v>
      </c>
      <c r="L52">
        <v>1354</v>
      </c>
      <c r="N52">
        <v>1010</v>
      </c>
      <c r="O52" t="s">
        <v>134</v>
      </c>
      <c r="P52" t="s">
        <v>134</v>
      </c>
      <c r="Q52">
        <v>1</v>
      </c>
      <c r="X52">
        <v>0.1</v>
      </c>
      <c r="Y52">
        <v>0</v>
      </c>
      <c r="Z52">
        <v>0</v>
      </c>
      <c r="AA52">
        <v>0</v>
      </c>
      <c r="AB52">
        <v>0</v>
      </c>
      <c r="AC52">
        <v>1</v>
      </c>
      <c r="AD52">
        <v>0</v>
      </c>
      <c r="AE52">
        <v>0</v>
      </c>
      <c r="AF52" t="s">
        <v>3</v>
      </c>
      <c r="AG52">
        <v>0.1</v>
      </c>
      <c r="AH52">
        <v>3</v>
      </c>
      <c r="AI52">
        <v>-1</v>
      </c>
      <c r="AJ52" t="s">
        <v>3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ROW(Source!A76)</f>
        <v>76</v>
      </c>
      <c r="B53">
        <v>50635516</v>
      </c>
      <c r="C53">
        <v>50635491</v>
      </c>
      <c r="D53">
        <v>45830136</v>
      </c>
      <c r="E53">
        <v>1</v>
      </c>
      <c r="F53">
        <v>1</v>
      </c>
      <c r="G53">
        <v>1</v>
      </c>
      <c r="H53">
        <v>3</v>
      </c>
      <c r="I53" t="s">
        <v>396</v>
      </c>
      <c r="J53" t="s">
        <v>397</v>
      </c>
      <c r="K53" t="s">
        <v>398</v>
      </c>
      <c r="L53">
        <v>1348</v>
      </c>
      <c r="N53">
        <v>1009</v>
      </c>
      <c r="O53" t="s">
        <v>206</v>
      </c>
      <c r="P53" t="s">
        <v>206</v>
      </c>
      <c r="Q53">
        <v>1000</v>
      </c>
      <c r="X53">
        <v>1E-4</v>
      </c>
      <c r="Y53">
        <v>9368.7199999999993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3</v>
      </c>
      <c r="AG53">
        <v>1E-4</v>
      </c>
      <c r="AH53">
        <v>2</v>
      </c>
      <c r="AI53">
        <v>50635500</v>
      </c>
      <c r="AJ53">
        <v>48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ROW(Source!A76)</f>
        <v>76</v>
      </c>
      <c r="B54">
        <v>50635517</v>
      </c>
      <c r="C54">
        <v>50635491</v>
      </c>
      <c r="D54">
        <v>45837956</v>
      </c>
      <c r="E54">
        <v>1</v>
      </c>
      <c r="F54">
        <v>1</v>
      </c>
      <c r="G54">
        <v>1</v>
      </c>
      <c r="H54">
        <v>3</v>
      </c>
      <c r="I54" t="s">
        <v>441</v>
      </c>
      <c r="J54" t="s">
        <v>442</v>
      </c>
      <c r="K54" t="s">
        <v>443</v>
      </c>
      <c r="L54">
        <v>1346</v>
      </c>
      <c r="N54">
        <v>1009</v>
      </c>
      <c r="O54" t="s">
        <v>340</v>
      </c>
      <c r="P54" t="s">
        <v>340</v>
      </c>
      <c r="Q54">
        <v>1</v>
      </c>
      <c r="X54">
        <v>0</v>
      </c>
      <c r="Y54">
        <v>0</v>
      </c>
      <c r="Z54">
        <v>0</v>
      </c>
      <c r="AA54">
        <v>0</v>
      </c>
      <c r="AB54">
        <v>0</v>
      </c>
      <c r="AC54">
        <v>1</v>
      </c>
      <c r="AD54">
        <v>0</v>
      </c>
      <c r="AE54">
        <v>0</v>
      </c>
      <c r="AF54" t="s">
        <v>3</v>
      </c>
      <c r="AG54">
        <v>0</v>
      </c>
      <c r="AH54">
        <v>3</v>
      </c>
      <c r="AI54">
        <v>-1</v>
      </c>
      <c r="AJ54" t="s">
        <v>3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ROW(Source!A76)</f>
        <v>76</v>
      </c>
      <c r="B55">
        <v>50635518</v>
      </c>
      <c r="C55">
        <v>50635491</v>
      </c>
      <c r="D55">
        <v>45837957</v>
      </c>
      <c r="E55">
        <v>1</v>
      </c>
      <c r="F55">
        <v>1</v>
      </c>
      <c r="G55">
        <v>1</v>
      </c>
      <c r="H55">
        <v>3</v>
      </c>
      <c r="I55" t="s">
        <v>444</v>
      </c>
      <c r="J55" t="s">
        <v>445</v>
      </c>
      <c r="K55" t="s">
        <v>446</v>
      </c>
      <c r="L55">
        <v>1348</v>
      </c>
      <c r="N55">
        <v>1009</v>
      </c>
      <c r="O55" t="s">
        <v>206</v>
      </c>
      <c r="P55" t="s">
        <v>206</v>
      </c>
      <c r="Q55">
        <v>1000</v>
      </c>
      <c r="X55">
        <v>0</v>
      </c>
      <c r="Y55">
        <v>0</v>
      </c>
      <c r="Z55">
        <v>0</v>
      </c>
      <c r="AA55">
        <v>0</v>
      </c>
      <c r="AB55">
        <v>0</v>
      </c>
      <c r="AC55">
        <v>1</v>
      </c>
      <c r="AD55">
        <v>0</v>
      </c>
      <c r="AE55">
        <v>0</v>
      </c>
      <c r="AF55" t="s">
        <v>3</v>
      </c>
      <c r="AG55">
        <v>0</v>
      </c>
      <c r="AH55">
        <v>3</v>
      </c>
      <c r="AI55">
        <v>-1</v>
      </c>
      <c r="AJ55" t="s">
        <v>3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ROW(Source!A76)</f>
        <v>76</v>
      </c>
      <c r="B56">
        <v>50635519</v>
      </c>
      <c r="C56">
        <v>50635491</v>
      </c>
      <c r="D56">
        <v>45855828</v>
      </c>
      <c r="E56">
        <v>1</v>
      </c>
      <c r="F56">
        <v>1</v>
      </c>
      <c r="G56">
        <v>1</v>
      </c>
      <c r="H56">
        <v>3</v>
      </c>
      <c r="I56" t="s">
        <v>447</v>
      </c>
      <c r="J56" t="s">
        <v>448</v>
      </c>
      <c r="K56" t="s">
        <v>449</v>
      </c>
      <c r="L56">
        <v>1354</v>
      </c>
      <c r="N56">
        <v>1010</v>
      </c>
      <c r="O56" t="s">
        <v>134</v>
      </c>
      <c r="P56" t="s">
        <v>134</v>
      </c>
      <c r="Q56">
        <v>1</v>
      </c>
      <c r="X56">
        <v>0</v>
      </c>
      <c r="Y56">
        <v>3110.19</v>
      </c>
      <c r="Z56">
        <v>0</v>
      </c>
      <c r="AA56">
        <v>0</v>
      </c>
      <c r="AB56">
        <v>0</v>
      </c>
      <c r="AC56">
        <v>1</v>
      </c>
      <c r="AD56">
        <v>0</v>
      </c>
      <c r="AE56">
        <v>0</v>
      </c>
      <c r="AF56" t="s">
        <v>3</v>
      </c>
      <c r="AG56">
        <v>0</v>
      </c>
      <c r="AH56">
        <v>3</v>
      </c>
      <c r="AI56">
        <v>-1</v>
      </c>
      <c r="AJ56" t="s">
        <v>3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ROW(Source!A76)</f>
        <v>76</v>
      </c>
      <c r="B57">
        <v>50635520</v>
      </c>
      <c r="C57">
        <v>50635491</v>
      </c>
      <c r="D57">
        <v>45880198</v>
      </c>
      <c r="E57">
        <v>1</v>
      </c>
      <c r="F57">
        <v>1</v>
      </c>
      <c r="G57">
        <v>1</v>
      </c>
      <c r="H57">
        <v>3</v>
      </c>
      <c r="I57" t="s">
        <v>399</v>
      </c>
      <c r="J57" t="s">
        <v>400</v>
      </c>
      <c r="K57" t="s">
        <v>401</v>
      </c>
      <c r="L57">
        <v>1354</v>
      </c>
      <c r="N57">
        <v>1010</v>
      </c>
      <c r="O57" t="s">
        <v>134</v>
      </c>
      <c r="P57" t="s">
        <v>134</v>
      </c>
      <c r="Q57">
        <v>1</v>
      </c>
      <c r="X57">
        <v>6</v>
      </c>
      <c r="Y57">
        <v>5.65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 t="s">
        <v>3</v>
      </c>
      <c r="AG57">
        <v>6</v>
      </c>
      <c r="AH57">
        <v>2</v>
      </c>
      <c r="AI57">
        <v>50635502</v>
      </c>
      <c r="AJ57">
        <v>50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ROW(Source!A78)</f>
        <v>78</v>
      </c>
      <c r="B58">
        <v>52156511</v>
      </c>
      <c r="C58">
        <v>52156510</v>
      </c>
      <c r="D58">
        <v>45980386</v>
      </c>
      <c r="E58">
        <v>1</v>
      </c>
      <c r="F58">
        <v>1</v>
      </c>
      <c r="G58">
        <v>1</v>
      </c>
      <c r="H58">
        <v>1</v>
      </c>
      <c r="I58" t="s">
        <v>402</v>
      </c>
      <c r="J58" t="s">
        <v>3</v>
      </c>
      <c r="K58" t="s">
        <v>403</v>
      </c>
      <c r="L58">
        <v>1476</v>
      </c>
      <c r="N58">
        <v>1013</v>
      </c>
      <c r="O58" t="s">
        <v>323</v>
      </c>
      <c r="P58" t="s">
        <v>324</v>
      </c>
      <c r="Q58">
        <v>1</v>
      </c>
      <c r="X58">
        <v>65.239999999999995</v>
      </c>
      <c r="Y58">
        <v>0</v>
      </c>
      <c r="Z58">
        <v>0</v>
      </c>
      <c r="AA58">
        <v>0</v>
      </c>
      <c r="AB58">
        <v>7.74</v>
      </c>
      <c r="AC58">
        <v>0</v>
      </c>
      <c r="AD58">
        <v>1</v>
      </c>
      <c r="AE58">
        <v>1</v>
      </c>
      <c r="AF58" t="s">
        <v>12</v>
      </c>
      <c r="AG58">
        <v>75.025999999999982</v>
      </c>
      <c r="AH58">
        <v>2</v>
      </c>
      <c r="AI58">
        <v>52156511</v>
      </c>
      <c r="AJ58">
        <v>51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ROW(Source!A78)</f>
        <v>78</v>
      </c>
      <c r="B59">
        <v>52156512</v>
      </c>
      <c r="C59">
        <v>52156510</v>
      </c>
      <c r="D59">
        <v>121548</v>
      </c>
      <c r="E59">
        <v>1</v>
      </c>
      <c r="F59">
        <v>1</v>
      </c>
      <c r="G59">
        <v>1</v>
      </c>
      <c r="H59">
        <v>1</v>
      </c>
      <c r="I59" t="s">
        <v>27</v>
      </c>
      <c r="J59" t="s">
        <v>3</v>
      </c>
      <c r="K59" t="s">
        <v>325</v>
      </c>
      <c r="L59">
        <v>608254</v>
      </c>
      <c r="N59">
        <v>1013</v>
      </c>
      <c r="O59" t="s">
        <v>326</v>
      </c>
      <c r="P59" t="s">
        <v>326</v>
      </c>
      <c r="Q59">
        <v>1</v>
      </c>
      <c r="X59">
        <v>37.18</v>
      </c>
      <c r="Y59">
        <v>0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2</v>
      </c>
      <c r="AF59" t="s">
        <v>11</v>
      </c>
      <c r="AG59">
        <v>46.475000000000001</v>
      </c>
      <c r="AH59">
        <v>2</v>
      </c>
      <c r="AI59">
        <v>52156512</v>
      </c>
      <c r="AJ59">
        <v>52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ROW(Source!A78)</f>
        <v>78</v>
      </c>
      <c r="B60">
        <v>52156513</v>
      </c>
      <c r="C60">
        <v>52156510</v>
      </c>
      <c r="D60">
        <v>45811353</v>
      </c>
      <c r="E60">
        <v>1</v>
      </c>
      <c r="F60">
        <v>1</v>
      </c>
      <c r="G60">
        <v>1</v>
      </c>
      <c r="H60">
        <v>2</v>
      </c>
      <c r="I60" t="s">
        <v>379</v>
      </c>
      <c r="J60" t="s">
        <v>380</v>
      </c>
      <c r="K60" t="s">
        <v>381</v>
      </c>
      <c r="L60">
        <v>45811227</v>
      </c>
      <c r="N60">
        <v>1013</v>
      </c>
      <c r="O60" t="s">
        <v>330</v>
      </c>
      <c r="P60" t="s">
        <v>330</v>
      </c>
      <c r="Q60">
        <v>1</v>
      </c>
      <c r="X60">
        <v>0.82</v>
      </c>
      <c r="Y60">
        <v>0</v>
      </c>
      <c r="Z60">
        <v>111.75</v>
      </c>
      <c r="AA60">
        <v>13.26</v>
      </c>
      <c r="AB60">
        <v>0</v>
      </c>
      <c r="AC60">
        <v>0</v>
      </c>
      <c r="AD60">
        <v>1</v>
      </c>
      <c r="AE60">
        <v>0</v>
      </c>
      <c r="AF60" t="s">
        <v>11</v>
      </c>
      <c r="AG60">
        <v>1.0249999999999999</v>
      </c>
      <c r="AH60">
        <v>2</v>
      </c>
      <c r="AI60">
        <v>52156513</v>
      </c>
      <c r="AJ60">
        <v>53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ROW(Source!A78)</f>
        <v>78</v>
      </c>
      <c r="B61">
        <v>52156514</v>
      </c>
      <c r="C61">
        <v>52156510</v>
      </c>
      <c r="D61">
        <v>45811438</v>
      </c>
      <c r="E61">
        <v>1</v>
      </c>
      <c r="F61">
        <v>1</v>
      </c>
      <c r="G61">
        <v>1</v>
      </c>
      <c r="H61">
        <v>2</v>
      </c>
      <c r="I61" t="s">
        <v>404</v>
      </c>
      <c r="J61" t="s">
        <v>405</v>
      </c>
      <c r="K61" t="s">
        <v>406</v>
      </c>
      <c r="L61">
        <v>45811227</v>
      </c>
      <c r="N61">
        <v>1013</v>
      </c>
      <c r="O61" t="s">
        <v>330</v>
      </c>
      <c r="P61" t="s">
        <v>330</v>
      </c>
      <c r="Q61">
        <v>1</v>
      </c>
      <c r="X61">
        <v>9.76</v>
      </c>
      <c r="Y61">
        <v>0</v>
      </c>
      <c r="Z61">
        <v>1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11</v>
      </c>
      <c r="AG61">
        <v>12.2</v>
      </c>
      <c r="AH61">
        <v>2</v>
      </c>
      <c r="AI61">
        <v>52156514</v>
      </c>
      <c r="AJ61">
        <v>54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ROW(Source!A78)</f>
        <v>78</v>
      </c>
      <c r="B62">
        <v>52156515</v>
      </c>
      <c r="C62">
        <v>52156510</v>
      </c>
      <c r="D62">
        <v>45811456</v>
      </c>
      <c r="E62">
        <v>1</v>
      </c>
      <c r="F62">
        <v>1</v>
      </c>
      <c r="G62">
        <v>1</v>
      </c>
      <c r="H62">
        <v>2</v>
      </c>
      <c r="I62" t="s">
        <v>407</v>
      </c>
      <c r="J62" t="s">
        <v>408</v>
      </c>
      <c r="K62" t="s">
        <v>409</v>
      </c>
      <c r="L62">
        <v>45811227</v>
      </c>
      <c r="N62">
        <v>1013</v>
      </c>
      <c r="O62" t="s">
        <v>330</v>
      </c>
      <c r="P62" t="s">
        <v>330</v>
      </c>
      <c r="Q62">
        <v>1</v>
      </c>
      <c r="X62">
        <v>11.95</v>
      </c>
      <c r="Y62">
        <v>0</v>
      </c>
      <c r="Z62">
        <v>80.52</v>
      </c>
      <c r="AA62">
        <v>11.38</v>
      </c>
      <c r="AB62">
        <v>0</v>
      </c>
      <c r="AC62">
        <v>0</v>
      </c>
      <c r="AD62">
        <v>1</v>
      </c>
      <c r="AE62">
        <v>0</v>
      </c>
      <c r="AF62" t="s">
        <v>11</v>
      </c>
      <c r="AG62">
        <v>14.9375</v>
      </c>
      <c r="AH62">
        <v>2</v>
      </c>
      <c r="AI62">
        <v>52156515</v>
      </c>
      <c r="AJ62">
        <v>55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ROW(Source!A78)</f>
        <v>78</v>
      </c>
      <c r="B63">
        <v>52156516</v>
      </c>
      <c r="C63">
        <v>52156510</v>
      </c>
      <c r="D63">
        <v>45811486</v>
      </c>
      <c r="E63">
        <v>1</v>
      </c>
      <c r="F63">
        <v>1</v>
      </c>
      <c r="G63">
        <v>1</v>
      </c>
      <c r="H63">
        <v>2</v>
      </c>
      <c r="I63" t="s">
        <v>350</v>
      </c>
      <c r="J63" t="s">
        <v>351</v>
      </c>
      <c r="K63" t="s">
        <v>352</v>
      </c>
      <c r="L63">
        <v>45811227</v>
      </c>
      <c r="N63">
        <v>1013</v>
      </c>
      <c r="O63" t="s">
        <v>330</v>
      </c>
      <c r="P63" t="s">
        <v>330</v>
      </c>
      <c r="Q63">
        <v>1</v>
      </c>
      <c r="X63">
        <v>24.41</v>
      </c>
      <c r="Y63">
        <v>0</v>
      </c>
      <c r="Z63">
        <v>83.54</v>
      </c>
      <c r="AA63">
        <v>9.8800000000000008</v>
      </c>
      <c r="AB63">
        <v>0</v>
      </c>
      <c r="AC63">
        <v>0</v>
      </c>
      <c r="AD63">
        <v>1</v>
      </c>
      <c r="AE63">
        <v>0</v>
      </c>
      <c r="AF63" t="s">
        <v>11</v>
      </c>
      <c r="AG63">
        <v>30.512499999999999</v>
      </c>
      <c r="AH63">
        <v>2</v>
      </c>
      <c r="AI63">
        <v>52156516</v>
      </c>
      <c r="AJ63">
        <v>56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ROW(Source!A78)</f>
        <v>78</v>
      </c>
      <c r="B64">
        <v>52156517</v>
      </c>
      <c r="C64">
        <v>52156510</v>
      </c>
      <c r="D64">
        <v>45813321</v>
      </c>
      <c r="E64">
        <v>1</v>
      </c>
      <c r="F64">
        <v>1</v>
      </c>
      <c r="G64">
        <v>1</v>
      </c>
      <c r="H64">
        <v>2</v>
      </c>
      <c r="I64" t="s">
        <v>334</v>
      </c>
      <c r="J64" t="s">
        <v>335</v>
      </c>
      <c r="K64" t="s">
        <v>336</v>
      </c>
      <c r="L64">
        <v>45811227</v>
      </c>
      <c r="N64">
        <v>1013</v>
      </c>
      <c r="O64" t="s">
        <v>330</v>
      </c>
      <c r="P64" t="s">
        <v>330</v>
      </c>
      <c r="Q64">
        <v>1</v>
      </c>
      <c r="X64">
        <v>0.33</v>
      </c>
      <c r="Y64">
        <v>0</v>
      </c>
      <c r="Z64">
        <v>86.55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11</v>
      </c>
      <c r="AG64">
        <v>0.41250000000000003</v>
      </c>
      <c r="AH64">
        <v>2</v>
      </c>
      <c r="AI64">
        <v>52156517</v>
      </c>
      <c r="AJ64">
        <v>57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ROW(Source!A78)</f>
        <v>78</v>
      </c>
      <c r="B65">
        <v>52156518</v>
      </c>
      <c r="C65">
        <v>52156510</v>
      </c>
      <c r="D65">
        <v>45829969</v>
      </c>
      <c r="E65">
        <v>1</v>
      </c>
      <c r="F65">
        <v>1</v>
      </c>
      <c r="G65">
        <v>1</v>
      </c>
      <c r="H65">
        <v>3</v>
      </c>
      <c r="I65" t="s">
        <v>450</v>
      </c>
      <c r="J65" t="s">
        <v>451</v>
      </c>
      <c r="K65" t="s">
        <v>452</v>
      </c>
      <c r="L65">
        <v>1354</v>
      </c>
      <c r="N65">
        <v>1010</v>
      </c>
      <c r="O65" t="s">
        <v>134</v>
      </c>
      <c r="P65" t="s">
        <v>134</v>
      </c>
      <c r="Q65">
        <v>1</v>
      </c>
      <c r="X65">
        <v>0</v>
      </c>
      <c r="Y65">
        <v>106.51</v>
      </c>
      <c r="Z65">
        <v>0</v>
      </c>
      <c r="AA65">
        <v>0</v>
      </c>
      <c r="AB65">
        <v>0</v>
      </c>
      <c r="AC65">
        <v>1</v>
      </c>
      <c r="AD65">
        <v>0</v>
      </c>
      <c r="AE65">
        <v>0</v>
      </c>
      <c r="AF65" t="s">
        <v>3</v>
      </c>
      <c r="AG65">
        <v>0</v>
      </c>
      <c r="AH65">
        <v>3</v>
      </c>
      <c r="AI65">
        <v>-1</v>
      </c>
      <c r="AJ65" t="s">
        <v>3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ROW(Source!A78)</f>
        <v>78</v>
      </c>
      <c r="B66">
        <v>52156519</v>
      </c>
      <c r="C66">
        <v>52156510</v>
      </c>
      <c r="D66">
        <v>45829970</v>
      </c>
      <c r="E66">
        <v>1</v>
      </c>
      <c r="F66">
        <v>1</v>
      </c>
      <c r="G66">
        <v>1</v>
      </c>
      <c r="H66">
        <v>3</v>
      </c>
      <c r="I66" t="s">
        <v>190</v>
      </c>
      <c r="J66" t="s">
        <v>193</v>
      </c>
      <c r="K66" t="s">
        <v>191</v>
      </c>
      <c r="L66">
        <v>1035</v>
      </c>
      <c r="N66">
        <v>1013</v>
      </c>
      <c r="O66" t="s">
        <v>192</v>
      </c>
      <c r="P66" t="s">
        <v>192</v>
      </c>
      <c r="Q66">
        <v>1</v>
      </c>
      <c r="X66">
        <v>2</v>
      </c>
      <c r="Y66">
        <v>226.87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3</v>
      </c>
      <c r="AG66">
        <v>2</v>
      </c>
      <c r="AH66">
        <v>2</v>
      </c>
      <c r="AI66">
        <v>52156519</v>
      </c>
      <c r="AJ66">
        <v>60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ROW(Source!A78)</f>
        <v>78</v>
      </c>
      <c r="B67">
        <v>52156520</v>
      </c>
      <c r="C67">
        <v>52156510</v>
      </c>
      <c r="D67">
        <v>45829972</v>
      </c>
      <c r="E67">
        <v>1</v>
      </c>
      <c r="F67">
        <v>1</v>
      </c>
      <c r="G67">
        <v>1</v>
      </c>
      <c r="H67">
        <v>3</v>
      </c>
      <c r="I67" t="s">
        <v>195</v>
      </c>
      <c r="J67" t="s">
        <v>197</v>
      </c>
      <c r="K67" t="s">
        <v>196</v>
      </c>
      <c r="L67">
        <v>1035</v>
      </c>
      <c r="N67">
        <v>1013</v>
      </c>
      <c r="O67" t="s">
        <v>192</v>
      </c>
      <c r="P67" t="s">
        <v>192</v>
      </c>
      <c r="Q67">
        <v>1</v>
      </c>
      <c r="X67">
        <v>29</v>
      </c>
      <c r="Y67">
        <v>155.47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29</v>
      </c>
      <c r="AH67">
        <v>2</v>
      </c>
      <c r="AI67">
        <v>52156520</v>
      </c>
      <c r="AJ67">
        <v>61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ROW(Source!A78)</f>
        <v>78</v>
      </c>
      <c r="B68">
        <v>52156521</v>
      </c>
      <c r="C68">
        <v>52156510</v>
      </c>
      <c r="D68">
        <v>45829973</v>
      </c>
      <c r="E68">
        <v>1</v>
      </c>
      <c r="F68">
        <v>1</v>
      </c>
      <c r="G68">
        <v>1</v>
      </c>
      <c r="H68">
        <v>3</v>
      </c>
      <c r="I68" t="s">
        <v>161</v>
      </c>
      <c r="J68" t="s">
        <v>145</v>
      </c>
      <c r="K68" t="s">
        <v>162</v>
      </c>
      <c r="L68">
        <v>1354</v>
      </c>
      <c r="N68">
        <v>1010</v>
      </c>
      <c r="O68" t="s">
        <v>134</v>
      </c>
      <c r="P68" t="s">
        <v>134</v>
      </c>
      <c r="Q68">
        <v>1</v>
      </c>
      <c r="X68">
        <v>0</v>
      </c>
      <c r="Y68">
        <v>2.06</v>
      </c>
      <c r="Z68">
        <v>0</v>
      </c>
      <c r="AA68">
        <v>0</v>
      </c>
      <c r="AB68">
        <v>0</v>
      </c>
      <c r="AC68">
        <v>1</v>
      </c>
      <c r="AD68">
        <v>0</v>
      </c>
      <c r="AE68">
        <v>0</v>
      </c>
      <c r="AF68" t="s">
        <v>3</v>
      </c>
      <c r="AG68">
        <v>0</v>
      </c>
      <c r="AH68">
        <v>2</v>
      </c>
      <c r="AI68">
        <v>52156539</v>
      </c>
      <c r="AJ68">
        <v>62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ROW(Source!A78)</f>
        <v>78</v>
      </c>
      <c r="B69">
        <v>52156522</v>
      </c>
      <c r="C69">
        <v>52156510</v>
      </c>
      <c r="D69">
        <v>45829974</v>
      </c>
      <c r="E69">
        <v>1</v>
      </c>
      <c r="F69">
        <v>1</v>
      </c>
      <c r="G69">
        <v>1</v>
      </c>
      <c r="H69">
        <v>3</v>
      </c>
      <c r="I69" t="s">
        <v>410</v>
      </c>
      <c r="J69" t="s">
        <v>411</v>
      </c>
      <c r="K69" t="s">
        <v>412</v>
      </c>
      <c r="L69">
        <v>1354</v>
      </c>
      <c r="N69">
        <v>1010</v>
      </c>
      <c r="O69" t="s">
        <v>134</v>
      </c>
      <c r="P69" t="s">
        <v>134</v>
      </c>
      <c r="Q69">
        <v>1</v>
      </c>
      <c r="X69">
        <v>1.8</v>
      </c>
      <c r="Y69">
        <v>920.66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0</v>
      </c>
      <c r="AF69" t="s">
        <v>3</v>
      </c>
      <c r="AG69">
        <v>1.8</v>
      </c>
      <c r="AH69">
        <v>2</v>
      </c>
      <c r="AI69">
        <v>52156522</v>
      </c>
      <c r="AJ69">
        <v>63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ROW(Source!A78)</f>
        <v>78</v>
      </c>
      <c r="B70">
        <v>52156523</v>
      </c>
      <c r="C70">
        <v>52156510</v>
      </c>
      <c r="D70">
        <v>45829975</v>
      </c>
      <c r="E70">
        <v>1</v>
      </c>
      <c r="F70">
        <v>1</v>
      </c>
      <c r="G70">
        <v>1</v>
      </c>
      <c r="H70">
        <v>3</v>
      </c>
      <c r="I70" t="s">
        <v>413</v>
      </c>
      <c r="J70" t="s">
        <v>414</v>
      </c>
      <c r="K70" t="s">
        <v>415</v>
      </c>
      <c r="L70">
        <v>1354</v>
      </c>
      <c r="N70">
        <v>1010</v>
      </c>
      <c r="O70" t="s">
        <v>134</v>
      </c>
      <c r="P70" t="s">
        <v>134</v>
      </c>
      <c r="Q70">
        <v>1</v>
      </c>
      <c r="X70">
        <v>62</v>
      </c>
      <c r="Y70">
        <v>5.48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3</v>
      </c>
      <c r="AG70">
        <v>62</v>
      </c>
      <c r="AH70">
        <v>2</v>
      </c>
      <c r="AI70">
        <v>52156523</v>
      </c>
      <c r="AJ70">
        <v>64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ROW(Source!A78)</f>
        <v>78</v>
      </c>
      <c r="B71">
        <v>52156524</v>
      </c>
      <c r="C71">
        <v>52156510</v>
      </c>
      <c r="D71">
        <v>45871587</v>
      </c>
      <c r="E71">
        <v>1</v>
      </c>
      <c r="F71">
        <v>1</v>
      </c>
      <c r="G71">
        <v>1</v>
      </c>
      <c r="H71">
        <v>3</v>
      </c>
      <c r="I71" t="s">
        <v>186</v>
      </c>
      <c r="J71" t="s">
        <v>188</v>
      </c>
      <c r="K71" t="s">
        <v>187</v>
      </c>
      <c r="L71">
        <v>1477</v>
      </c>
      <c r="N71">
        <v>1013</v>
      </c>
      <c r="O71" t="s">
        <v>139</v>
      </c>
      <c r="P71" t="s">
        <v>141</v>
      </c>
      <c r="Q71">
        <v>1</v>
      </c>
      <c r="X71">
        <v>1.02</v>
      </c>
      <c r="Y71">
        <v>0</v>
      </c>
      <c r="Z71">
        <v>0</v>
      </c>
      <c r="AA71">
        <v>0</v>
      </c>
      <c r="AB71">
        <v>0</v>
      </c>
      <c r="AC71">
        <v>1</v>
      </c>
      <c r="AD71">
        <v>0</v>
      </c>
      <c r="AE71">
        <v>0</v>
      </c>
      <c r="AF71" t="s">
        <v>3</v>
      </c>
      <c r="AG71">
        <v>1.02</v>
      </c>
      <c r="AH71">
        <v>2</v>
      </c>
      <c r="AI71">
        <v>52156524</v>
      </c>
      <c r="AJ71">
        <v>66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ROW(Source!A78)</f>
        <v>78</v>
      </c>
      <c r="B72">
        <v>52156525</v>
      </c>
      <c r="C72">
        <v>52156510</v>
      </c>
      <c r="D72">
        <v>45882611</v>
      </c>
      <c r="E72">
        <v>1</v>
      </c>
      <c r="F72">
        <v>1</v>
      </c>
      <c r="G72">
        <v>1</v>
      </c>
      <c r="H72">
        <v>3</v>
      </c>
      <c r="I72" t="s">
        <v>453</v>
      </c>
      <c r="J72" t="s">
        <v>454</v>
      </c>
      <c r="K72" t="s">
        <v>455</v>
      </c>
      <c r="L72">
        <v>1354</v>
      </c>
      <c r="N72">
        <v>1010</v>
      </c>
      <c r="O72" t="s">
        <v>134</v>
      </c>
      <c r="P72" t="s">
        <v>134</v>
      </c>
      <c r="Q72">
        <v>1</v>
      </c>
      <c r="X72">
        <v>0</v>
      </c>
      <c r="Y72">
        <v>19.149999999999999</v>
      </c>
      <c r="Z72">
        <v>0</v>
      </c>
      <c r="AA72">
        <v>0</v>
      </c>
      <c r="AB72">
        <v>0</v>
      </c>
      <c r="AC72">
        <v>1</v>
      </c>
      <c r="AD72">
        <v>0</v>
      </c>
      <c r="AE72">
        <v>0</v>
      </c>
      <c r="AF72" t="s">
        <v>3</v>
      </c>
      <c r="AG72">
        <v>0</v>
      </c>
      <c r="AH72">
        <v>3</v>
      </c>
      <c r="AI72">
        <v>-1</v>
      </c>
      <c r="AJ72" t="s">
        <v>3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ROW(Source!A91)</f>
        <v>91</v>
      </c>
      <c r="B73">
        <v>50663650</v>
      </c>
      <c r="C73">
        <v>50663649</v>
      </c>
      <c r="D73">
        <v>45976914</v>
      </c>
      <c r="E73">
        <v>1</v>
      </c>
      <c r="F73">
        <v>1</v>
      </c>
      <c r="G73">
        <v>1</v>
      </c>
      <c r="H73">
        <v>1</v>
      </c>
      <c r="I73" t="s">
        <v>416</v>
      </c>
      <c r="J73" t="s">
        <v>3</v>
      </c>
      <c r="K73" t="s">
        <v>417</v>
      </c>
      <c r="L73">
        <v>1476</v>
      </c>
      <c r="N73">
        <v>1013</v>
      </c>
      <c r="O73" t="s">
        <v>323</v>
      </c>
      <c r="P73" t="s">
        <v>324</v>
      </c>
      <c r="Q73">
        <v>1</v>
      </c>
      <c r="X73">
        <v>1.8</v>
      </c>
      <c r="Y73">
        <v>0</v>
      </c>
      <c r="Z73">
        <v>0</v>
      </c>
      <c r="AA73">
        <v>0</v>
      </c>
      <c r="AB73">
        <v>6.88</v>
      </c>
      <c r="AC73">
        <v>0</v>
      </c>
      <c r="AD73">
        <v>1</v>
      </c>
      <c r="AE73">
        <v>1</v>
      </c>
      <c r="AF73" t="s">
        <v>12</v>
      </c>
      <c r="AG73">
        <v>2.0699999999999998</v>
      </c>
      <c r="AH73">
        <v>2</v>
      </c>
      <c r="AI73">
        <v>50663650</v>
      </c>
      <c r="AJ73">
        <v>72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ROW(Source!A91)</f>
        <v>91</v>
      </c>
      <c r="B74">
        <v>50663651</v>
      </c>
      <c r="C74">
        <v>50663649</v>
      </c>
      <c r="D74">
        <v>45811549</v>
      </c>
      <c r="E74">
        <v>1</v>
      </c>
      <c r="F74">
        <v>1</v>
      </c>
      <c r="G74">
        <v>1</v>
      </c>
      <c r="H74">
        <v>2</v>
      </c>
      <c r="I74" t="s">
        <v>418</v>
      </c>
      <c r="J74" t="s">
        <v>419</v>
      </c>
      <c r="K74" t="s">
        <v>420</v>
      </c>
      <c r="L74">
        <v>45811227</v>
      </c>
      <c r="N74">
        <v>1013</v>
      </c>
      <c r="O74" t="s">
        <v>330</v>
      </c>
      <c r="P74" t="s">
        <v>330</v>
      </c>
      <c r="Q74">
        <v>1</v>
      </c>
      <c r="X74">
        <v>0.5</v>
      </c>
      <c r="Y74">
        <v>0</v>
      </c>
      <c r="Z74">
        <v>14</v>
      </c>
      <c r="AA74">
        <v>0</v>
      </c>
      <c r="AB74">
        <v>0</v>
      </c>
      <c r="AC74">
        <v>0</v>
      </c>
      <c r="AD74">
        <v>1</v>
      </c>
      <c r="AE74">
        <v>0</v>
      </c>
      <c r="AF74" t="s">
        <v>11</v>
      </c>
      <c r="AG74">
        <v>0.625</v>
      </c>
      <c r="AH74">
        <v>2</v>
      </c>
      <c r="AI74">
        <v>50663651</v>
      </c>
      <c r="AJ74">
        <v>73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ROW(Source!A91)</f>
        <v>91</v>
      </c>
      <c r="B75">
        <v>50663652</v>
      </c>
      <c r="C75">
        <v>50663649</v>
      </c>
      <c r="D75">
        <v>45813321</v>
      </c>
      <c r="E75">
        <v>1</v>
      </c>
      <c r="F75">
        <v>1</v>
      </c>
      <c r="G75">
        <v>1</v>
      </c>
      <c r="H75">
        <v>2</v>
      </c>
      <c r="I75" t="s">
        <v>334</v>
      </c>
      <c r="J75" t="s">
        <v>335</v>
      </c>
      <c r="K75" t="s">
        <v>336</v>
      </c>
      <c r="L75">
        <v>45811227</v>
      </c>
      <c r="N75">
        <v>1013</v>
      </c>
      <c r="O75" t="s">
        <v>330</v>
      </c>
      <c r="P75" t="s">
        <v>330</v>
      </c>
      <c r="Q75">
        <v>1</v>
      </c>
      <c r="X75">
        <v>0.1</v>
      </c>
      <c r="Y75">
        <v>0</v>
      </c>
      <c r="Z75">
        <v>86.55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11</v>
      </c>
      <c r="AG75">
        <v>0.125</v>
      </c>
      <c r="AH75">
        <v>2</v>
      </c>
      <c r="AI75">
        <v>50663652</v>
      </c>
      <c r="AJ75">
        <v>74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ROW(Source!A91)</f>
        <v>91</v>
      </c>
      <c r="B76">
        <v>50663653</v>
      </c>
      <c r="C76">
        <v>50663649</v>
      </c>
      <c r="D76">
        <v>45816006</v>
      </c>
      <c r="E76">
        <v>1</v>
      </c>
      <c r="F76">
        <v>1</v>
      </c>
      <c r="G76">
        <v>1</v>
      </c>
      <c r="H76">
        <v>3</v>
      </c>
      <c r="I76" t="s">
        <v>421</v>
      </c>
      <c r="J76" t="s">
        <v>422</v>
      </c>
      <c r="K76" t="s">
        <v>423</v>
      </c>
      <c r="L76">
        <v>1348</v>
      </c>
      <c r="N76">
        <v>1009</v>
      </c>
      <c r="O76" t="s">
        <v>206</v>
      </c>
      <c r="P76" t="s">
        <v>206</v>
      </c>
      <c r="Q76">
        <v>1000</v>
      </c>
      <c r="X76">
        <v>1.2E-4</v>
      </c>
      <c r="Y76">
        <v>10324.77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0</v>
      </c>
      <c r="AF76" t="s">
        <v>3</v>
      </c>
      <c r="AG76">
        <v>1.2E-4</v>
      </c>
      <c r="AH76">
        <v>2</v>
      </c>
      <c r="AI76">
        <v>50663653</v>
      </c>
      <c r="AJ76">
        <v>75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ROW(Source!A91)</f>
        <v>91</v>
      </c>
      <c r="B77">
        <v>50663654</v>
      </c>
      <c r="C77">
        <v>50663649</v>
      </c>
      <c r="D77">
        <v>45822979</v>
      </c>
      <c r="E77">
        <v>1</v>
      </c>
      <c r="F77">
        <v>1</v>
      </c>
      <c r="G77">
        <v>1</v>
      </c>
      <c r="H77">
        <v>3</v>
      </c>
      <c r="I77" t="s">
        <v>429</v>
      </c>
      <c r="J77" t="s">
        <v>430</v>
      </c>
      <c r="K77" t="s">
        <v>431</v>
      </c>
      <c r="L77">
        <v>1348</v>
      </c>
      <c r="N77">
        <v>1009</v>
      </c>
      <c r="O77" t="s">
        <v>206</v>
      </c>
      <c r="P77" t="s">
        <v>206</v>
      </c>
      <c r="Q77">
        <v>1000</v>
      </c>
      <c r="X77">
        <v>0</v>
      </c>
      <c r="Y77">
        <v>0</v>
      </c>
      <c r="Z77">
        <v>0</v>
      </c>
      <c r="AA77">
        <v>0</v>
      </c>
      <c r="AB77">
        <v>0</v>
      </c>
      <c r="AC77">
        <v>1</v>
      </c>
      <c r="AD77">
        <v>0</v>
      </c>
      <c r="AE77">
        <v>0</v>
      </c>
      <c r="AF77" t="s">
        <v>3</v>
      </c>
      <c r="AG77">
        <v>0</v>
      </c>
      <c r="AH77">
        <v>3</v>
      </c>
      <c r="AI77">
        <v>-1</v>
      </c>
      <c r="AJ77" t="s">
        <v>3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ROW(Source!A95)</f>
        <v>95</v>
      </c>
      <c r="B78">
        <v>50663626</v>
      </c>
      <c r="C78">
        <v>50663621</v>
      </c>
      <c r="D78">
        <v>45976914</v>
      </c>
      <c r="E78">
        <v>1</v>
      </c>
      <c r="F78">
        <v>1</v>
      </c>
      <c r="G78">
        <v>1</v>
      </c>
      <c r="H78">
        <v>1</v>
      </c>
      <c r="I78" t="s">
        <v>416</v>
      </c>
      <c r="J78" t="s">
        <v>3</v>
      </c>
      <c r="K78" t="s">
        <v>417</v>
      </c>
      <c r="L78">
        <v>1476</v>
      </c>
      <c r="N78">
        <v>1013</v>
      </c>
      <c r="O78" t="s">
        <v>323</v>
      </c>
      <c r="P78" t="s">
        <v>324</v>
      </c>
      <c r="Q78">
        <v>1</v>
      </c>
      <c r="X78">
        <v>0.68</v>
      </c>
      <c r="Y78">
        <v>0</v>
      </c>
      <c r="Z78">
        <v>0</v>
      </c>
      <c r="AA78">
        <v>0</v>
      </c>
      <c r="AB78">
        <v>6.88</v>
      </c>
      <c r="AC78">
        <v>0</v>
      </c>
      <c r="AD78">
        <v>1</v>
      </c>
      <c r="AE78">
        <v>1</v>
      </c>
      <c r="AF78" t="s">
        <v>12</v>
      </c>
      <c r="AG78">
        <v>0.78200000000000003</v>
      </c>
      <c r="AH78">
        <v>2</v>
      </c>
      <c r="AI78">
        <v>50663622</v>
      </c>
      <c r="AJ78">
        <v>79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ROW(Source!A95)</f>
        <v>95</v>
      </c>
      <c r="B79">
        <v>50663627</v>
      </c>
      <c r="C79">
        <v>50663621</v>
      </c>
      <c r="D79">
        <v>45811549</v>
      </c>
      <c r="E79">
        <v>1</v>
      </c>
      <c r="F79">
        <v>1</v>
      </c>
      <c r="G79">
        <v>1</v>
      </c>
      <c r="H79">
        <v>2</v>
      </c>
      <c r="I79" t="s">
        <v>418</v>
      </c>
      <c r="J79" t="s">
        <v>419</v>
      </c>
      <c r="K79" t="s">
        <v>420</v>
      </c>
      <c r="L79">
        <v>45811227</v>
      </c>
      <c r="N79">
        <v>1013</v>
      </c>
      <c r="O79" t="s">
        <v>330</v>
      </c>
      <c r="P79" t="s">
        <v>330</v>
      </c>
      <c r="Q79">
        <v>1</v>
      </c>
      <c r="X79">
        <v>0.19</v>
      </c>
      <c r="Y79">
        <v>0</v>
      </c>
      <c r="Z79">
        <v>14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11</v>
      </c>
      <c r="AG79">
        <v>0.23749999999999999</v>
      </c>
      <c r="AH79">
        <v>2</v>
      </c>
      <c r="AI79">
        <v>50663623</v>
      </c>
      <c r="AJ79">
        <v>80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ROW(Source!A95)</f>
        <v>95</v>
      </c>
      <c r="B80">
        <v>50663628</v>
      </c>
      <c r="C80">
        <v>50663621</v>
      </c>
      <c r="D80">
        <v>45816006</v>
      </c>
      <c r="E80">
        <v>1</v>
      </c>
      <c r="F80">
        <v>1</v>
      </c>
      <c r="G80">
        <v>1</v>
      </c>
      <c r="H80">
        <v>3</v>
      </c>
      <c r="I80" t="s">
        <v>421</v>
      </c>
      <c r="J80" t="s">
        <v>422</v>
      </c>
      <c r="K80" t="s">
        <v>423</v>
      </c>
      <c r="L80">
        <v>1348</v>
      </c>
      <c r="N80">
        <v>1009</v>
      </c>
      <c r="O80" t="s">
        <v>206</v>
      </c>
      <c r="P80" t="s">
        <v>206</v>
      </c>
      <c r="Q80">
        <v>1000</v>
      </c>
      <c r="X80">
        <v>3.0000000000000001E-5</v>
      </c>
      <c r="Y80">
        <v>10324.77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3</v>
      </c>
      <c r="AG80">
        <v>3.0000000000000001E-5</v>
      </c>
      <c r="AH80">
        <v>2</v>
      </c>
      <c r="AI80">
        <v>50663624</v>
      </c>
      <c r="AJ80">
        <v>81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ROW(Source!A95)</f>
        <v>95</v>
      </c>
      <c r="B81">
        <v>50663629</v>
      </c>
      <c r="C81">
        <v>50663621</v>
      </c>
      <c r="D81">
        <v>45839525</v>
      </c>
      <c r="E81">
        <v>1</v>
      </c>
      <c r="F81">
        <v>1</v>
      </c>
      <c r="G81">
        <v>1</v>
      </c>
      <c r="H81">
        <v>3</v>
      </c>
      <c r="I81" t="s">
        <v>204</v>
      </c>
      <c r="J81" t="s">
        <v>207</v>
      </c>
      <c r="K81" t="s">
        <v>205</v>
      </c>
      <c r="L81">
        <v>1348</v>
      </c>
      <c r="N81">
        <v>1009</v>
      </c>
      <c r="O81" t="s">
        <v>206</v>
      </c>
      <c r="P81" t="s">
        <v>206</v>
      </c>
      <c r="Q81">
        <v>1000</v>
      </c>
      <c r="X81">
        <v>5.0000000000000001E-3</v>
      </c>
      <c r="Y81">
        <v>6168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5.0000000000000001E-3</v>
      </c>
      <c r="AH81">
        <v>2</v>
      </c>
      <c r="AI81">
        <v>50663625</v>
      </c>
      <c r="AJ81">
        <v>82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ROW(Source!A96)</f>
        <v>96</v>
      </c>
      <c r="B82">
        <v>50635632</v>
      </c>
      <c r="C82">
        <v>50635622</v>
      </c>
      <c r="D82">
        <v>45991065</v>
      </c>
      <c r="E82">
        <v>1</v>
      </c>
      <c r="F82">
        <v>1</v>
      </c>
      <c r="G82">
        <v>1</v>
      </c>
      <c r="H82">
        <v>1</v>
      </c>
      <c r="I82" t="s">
        <v>321</v>
      </c>
      <c r="J82" t="s">
        <v>3</v>
      </c>
      <c r="K82" t="s">
        <v>322</v>
      </c>
      <c r="L82">
        <v>1476</v>
      </c>
      <c r="N82">
        <v>1013</v>
      </c>
      <c r="O82" t="s">
        <v>323</v>
      </c>
      <c r="P82" t="s">
        <v>324</v>
      </c>
      <c r="Q82">
        <v>1</v>
      </c>
      <c r="X82">
        <v>3.64</v>
      </c>
      <c r="Y82">
        <v>0</v>
      </c>
      <c r="Z82">
        <v>0</v>
      </c>
      <c r="AA82">
        <v>0</v>
      </c>
      <c r="AB82">
        <v>7.94</v>
      </c>
      <c r="AC82">
        <v>0</v>
      </c>
      <c r="AD82">
        <v>1</v>
      </c>
      <c r="AE82">
        <v>1</v>
      </c>
      <c r="AF82" t="s">
        <v>3</v>
      </c>
      <c r="AG82">
        <v>3.64</v>
      </c>
      <c r="AH82">
        <v>2</v>
      </c>
      <c r="AI82">
        <v>50635623</v>
      </c>
      <c r="AJ82">
        <v>83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ROW(Source!A96)</f>
        <v>96</v>
      </c>
      <c r="B83">
        <v>50635633</v>
      </c>
      <c r="C83">
        <v>50635622</v>
      </c>
      <c r="D83">
        <v>121548</v>
      </c>
      <c r="E83">
        <v>1</v>
      </c>
      <c r="F83">
        <v>1</v>
      </c>
      <c r="G83">
        <v>1</v>
      </c>
      <c r="H83">
        <v>1</v>
      </c>
      <c r="I83" t="s">
        <v>27</v>
      </c>
      <c r="J83" t="s">
        <v>3</v>
      </c>
      <c r="K83" t="s">
        <v>325</v>
      </c>
      <c r="L83">
        <v>608254</v>
      </c>
      <c r="N83">
        <v>1013</v>
      </c>
      <c r="O83" t="s">
        <v>326</v>
      </c>
      <c r="P83" t="s">
        <v>326</v>
      </c>
      <c r="Q83">
        <v>1</v>
      </c>
      <c r="X83">
        <v>1.27</v>
      </c>
      <c r="Y83">
        <v>0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2</v>
      </c>
      <c r="AF83" t="s">
        <v>3</v>
      </c>
      <c r="AG83">
        <v>1.27</v>
      </c>
      <c r="AH83">
        <v>2</v>
      </c>
      <c r="AI83">
        <v>50635624</v>
      </c>
      <c r="AJ83">
        <v>84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ROW(Source!A96)</f>
        <v>96</v>
      </c>
      <c r="B84">
        <v>50635634</v>
      </c>
      <c r="C84">
        <v>50635622</v>
      </c>
      <c r="D84">
        <v>45811342</v>
      </c>
      <c r="E84">
        <v>1</v>
      </c>
      <c r="F84">
        <v>1</v>
      </c>
      <c r="G84">
        <v>1</v>
      </c>
      <c r="H84">
        <v>2</v>
      </c>
      <c r="I84" t="s">
        <v>327</v>
      </c>
      <c r="J84" t="s">
        <v>328</v>
      </c>
      <c r="K84" t="s">
        <v>329</v>
      </c>
      <c r="L84">
        <v>45811227</v>
      </c>
      <c r="N84">
        <v>1013</v>
      </c>
      <c r="O84" t="s">
        <v>330</v>
      </c>
      <c r="P84" t="s">
        <v>330</v>
      </c>
      <c r="Q84">
        <v>1</v>
      </c>
      <c r="X84">
        <v>0.02</v>
      </c>
      <c r="Y84">
        <v>0</v>
      </c>
      <c r="Z84">
        <v>134.41</v>
      </c>
      <c r="AA84">
        <v>13.26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0.02</v>
      </c>
      <c r="AH84">
        <v>2</v>
      </c>
      <c r="AI84">
        <v>50635625</v>
      </c>
      <c r="AJ84">
        <v>85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ROW(Source!A96)</f>
        <v>96</v>
      </c>
      <c r="B85">
        <v>50635635</v>
      </c>
      <c r="C85">
        <v>50635622</v>
      </c>
      <c r="D85">
        <v>45811492</v>
      </c>
      <c r="E85">
        <v>1</v>
      </c>
      <c r="F85">
        <v>1</v>
      </c>
      <c r="G85">
        <v>1</v>
      </c>
      <c r="H85">
        <v>2</v>
      </c>
      <c r="I85" t="s">
        <v>331</v>
      </c>
      <c r="J85" t="s">
        <v>332</v>
      </c>
      <c r="K85" t="s">
        <v>333</v>
      </c>
      <c r="L85">
        <v>45811227</v>
      </c>
      <c r="N85">
        <v>1013</v>
      </c>
      <c r="O85" t="s">
        <v>330</v>
      </c>
      <c r="P85" t="s">
        <v>330</v>
      </c>
      <c r="Q85">
        <v>1</v>
      </c>
      <c r="X85">
        <v>1.25</v>
      </c>
      <c r="Y85">
        <v>0</v>
      </c>
      <c r="Z85">
        <v>142.46</v>
      </c>
      <c r="AA85">
        <v>13.26</v>
      </c>
      <c r="AB85">
        <v>0</v>
      </c>
      <c r="AC85">
        <v>0</v>
      </c>
      <c r="AD85">
        <v>1</v>
      </c>
      <c r="AE85">
        <v>0</v>
      </c>
      <c r="AF85" t="s">
        <v>3</v>
      </c>
      <c r="AG85">
        <v>1.25</v>
      </c>
      <c r="AH85">
        <v>2</v>
      </c>
      <c r="AI85">
        <v>50635626</v>
      </c>
      <c r="AJ85">
        <v>86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ROW(Source!A96)</f>
        <v>96</v>
      </c>
      <c r="B86">
        <v>50635636</v>
      </c>
      <c r="C86">
        <v>50635622</v>
      </c>
      <c r="D86">
        <v>45813321</v>
      </c>
      <c r="E86">
        <v>1</v>
      </c>
      <c r="F86">
        <v>1</v>
      </c>
      <c r="G86">
        <v>1</v>
      </c>
      <c r="H86">
        <v>2</v>
      </c>
      <c r="I86" t="s">
        <v>334</v>
      </c>
      <c r="J86" t="s">
        <v>335</v>
      </c>
      <c r="K86" t="s">
        <v>336</v>
      </c>
      <c r="L86">
        <v>45811227</v>
      </c>
      <c r="N86">
        <v>1013</v>
      </c>
      <c r="O86" t="s">
        <v>330</v>
      </c>
      <c r="P86" t="s">
        <v>330</v>
      </c>
      <c r="Q86">
        <v>1</v>
      </c>
      <c r="X86">
        <v>0.02</v>
      </c>
      <c r="Y86">
        <v>0</v>
      </c>
      <c r="Z86">
        <v>86.55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3</v>
      </c>
      <c r="AG86">
        <v>0.02</v>
      </c>
      <c r="AH86">
        <v>2</v>
      </c>
      <c r="AI86">
        <v>50635627</v>
      </c>
      <c r="AJ86">
        <v>87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ROW(Source!A96)</f>
        <v>96</v>
      </c>
      <c r="B87">
        <v>50635637</v>
      </c>
      <c r="C87">
        <v>50635622</v>
      </c>
      <c r="D87">
        <v>45816643</v>
      </c>
      <c r="E87">
        <v>1</v>
      </c>
      <c r="F87">
        <v>1</v>
      </c>
      <c r="G87">
        <v>1</v>
      </c>
      <c r="H87">
        <v>3</v>
      </c>
      <c r="I87" t="s">
        <v>337</v>
      </c>
      <c r="J87" t="s">
        <v>338</v>
      </c>
      <c r="K87" t="s">
        <v>339</v>
      </c>
      <c r="L87">
        <v>1346</v>
      </c>
      <c r="N87">
        <v>1009</v>
      </c>
      <c r="O87" t="s">
        <v>340</v>
      </c>
      <c r="P87" t="s">
        <v>340</v>
      </c>
      <c r="Q87">
        <v>1</v>
      </c>
      <c r="X87">
        <v>0.1</v>
      </c>
      <c r="Y87">
        <v>9.19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3</v>
      </c>
      <c r="AG87">
        <v>0.1</v>
      </c>
      <c r="AH87">
        <v>2</v>
      </c>
      <c r="AI87">
        <v>50635628</v>
      </c>
      <c r="AJ87">
        <v>88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ROW(Source!A96)</f>
        <v>96</v>
      </c>
      <c r="B88">
        <v>50635638</v>
      </c>
      <c r="C88">
        <v>50635622</v>
      </c>
      <c r="D88">
        <v>45816838</v>
      </c>
      <c r="E88">
        <v>1</v>
      </c>
      <c r="F88">
        <v>1</v>
      </c>
      <c r="G88">
        <v>1</v>
      </c>
      <c r="H88">
        <v>3</v>
      </c>
      <c r="I88" t="s">
        <v>341</v>
      </c>
      <c r="J88" t="s">
        <v>342</v>
      </c>
      <c r="K88" t="s">
        <v>343</v>
      </c>
      <c r="L88">
        <v>1346</v>
      </c>
      <c r="N88">
        <v>1009</v>
      </c>
      <c r="O88" t="s">
        <v>340</v>
      </c>
      <c r="P88" t="s">
        <v>340</v>
      </c>
      <c r="Q88">
        <v>1</v>
      </c>
      <c r="X88">
        <v>0.7</v>
      </c>
      <c r="Y88">
        <v>25.89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0</v>
      </c>
      <c r="AF88" t="s">
        <v>3</v>
      </c>
      <c r="AG88">
        <v>0.7</v>
      </c>
      <c r="AH88">
        <v>2</v>
      </c>
      <c r="AI88">
        <v>50635629</v>
      </c>
      <c r="AJ88">
        <v>89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ROW(Source!A96)</f>
        <v>96</v>
      </c>
      <c r="B89">
        <v>50635639</v>
      </c>
      <c r="C89">
        <v>50635622</v>
      </c>
      <c r="D89">
        <v>45967299</v>
      </c>
      <c r="E89">
        <v>1</v>
      </c>
      <c r="F89">
        <v>1</v>
      </c>
      <c r="G89">
        <v>1</v>
      </c>
      <c r="H89">
        <v>3</v>
      </c>
      <c r="I89" t="s">
        <v>344</v>
      </c>
      <c r="J89" t="s">
        <v>345</v>
      </c>
      <c r="K89" t="s">
        <v>346</v>
      </c>
      <c r="L89">
        <v>1344</v>
      </c>
      <c r="N89">
        <v>1008</v>
      </c>
      <c r="O89" t="s">
        <v>347</v>
      </c>
      <c r="P89" t="s">
        <v>347</v>
      </c>
      <c r="Q89">
        <v>1</v>
      </c>
      <c r="X89">
        <v>0.57999999999999996</v>
      </c>
      <c r="Y89">
        <v>1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0</v>
      </c>
      <c r="AF89" t="s">
        <v>3</v>
      </c>
      <c r="AG89">
        <v>0.57999999999999996</v>
      </c>
      <c r="AH89">
        <v>2</v>
      </c>
      <c r="AI89">
        <v>50635630</v>
      </c>
      <c r="AJ89">
        <v>92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ROW(Source!A99)</f>
        <v>99</v>
      </c>
      <c r="B90">
        <v>50635653</v>
      </c>
      <c r="C90">
        <v>50635641</v>
      </c>
      <c r="D90">
        <v>45988109</v>
      </c>
      <c r="E90">
        <v>1</v>
      </c>
      <c r="F90">
        <v>1</v>
      </c>
      <c r="G90">
        <v>1</v>
      </c>
      <c r="H90">
        <v>1</v>
      </c>
      <c r="I90" t="s">
        <v>355</v>
      </c>
      <c r="J90" t="s">
        <v>3</v>
      </c>
      <c r="K90" t="s">
        <v>356</v>
      </c>
      <c r="L90">
        <v>1476</v>
      </c>
      <c r="N90">
        <v>1013</v>
      </c>
      <c r="O90" t="s">
        <v>323</v>
      </c>
      <c r="P90" t="s">
        <v>324</v>
      </c>
      <c r="Q90">
        <v>1</v>
      </c>
      <c r="X90">
        <v>1.46</v>
      </c>
      <c r="Y90">
        <v>0</v>
      </c>
      <c r="Z90">
        <v>0</v>
      </c>
      <c r="AA90">
        <v>0</v>
      </c>
      <c r="AB90">
        <v>8.5399999999999991</v>
      </c>
      <c r="AC90">
        <v>0</v>
      </c>
      <c r="AD90">
        <v>1</v>
      </c>
      <c r="AE90">
        <v>1</v>
      </c>
      <c r="AF90" t="s">
        <v>3</v>
      </c>
      <c r="AG90">
        <v>1.46</v>
      </c>
      <c r="AH90">
        <v>2</v>
      </c>
      <c r="AI90">
        <v>50635642</v>
      </c>
      <c r="AJ90">
        <v>93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ROW(Source!A99)</f>
        <v>99</v>
      </c>
      <c r="B91">
        <v>50635654</v>
      </c>
      <c r="C91">
        <v>50635641</v>
      </c>
      <c r="D91">
        <v>121548</v>
      </c>
      <c r="E91">
        <v>1</v>
      </c>
      <c r="F91">
        <v>1</v>
      </c>
      <c r="G91">
        <v>1</v>
      </c>
      <c r="H91">
        <v>1</v>
      </c>
      <c r="I91" t="s">
        <v>27</v>
      </c>
      <c r="J91" t="s">
        <v>3</v>
      </c>
      <c r="K91" t="s">
        <v>325</v>
      </c>
      <c r="L91">
        <v>608254</v>
      </c>
      <c r="N91">
        <v>1013</v>
      </c>
      <c r="O91" t="s">
        <v>326</v>
      </c>
      <c r="P91" t="s">
        <v>326</v>
      </c>
      <c r="Q91">
        <v>1</v>
      </c>
      <c r="X91">
        <v>0.31</v>
      </c>
      <c r="Y91">
        <v>0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2</v>
      </c>
      <c r="AF91" t="s">
        <v>3</v>
      </c>
      <c r="AG91">
        <v>0.31</v>
      </c>
      <c r="AH91">
        <v>2</v>
      </c>
      <c r="AI91">
        <v>50635643</v>
      </c>
      <c r="AJ91">
        <v>94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ROW(Source!A99)</f>
        <v>99</v>
      </c>
      <c r="B92">
        <v>50635655</v>
      </c>
      <c r="C92">
        <v>50635641</v>
      </c>
      <c r="D92">
        <v>45811342</v>
      </c>
      <c r="E92">
        <v>1</v>
      </c>
      <c r="F92">
        <v>1</v>
      </c>
      <c r="G92">
        <v>1</v>
      </c>
      <c r="H92">
        <v>2</v>
      </c>
      <c r="I92" t="s">
        <v>327</v>
      </c>
      <c r="J92" t="s">
        <v>328</v>
      </c>
      <c r="K92" t="s">
        <v>329</v>
      </c>
      <c r="L92">
        <v>45811227</v>
      </c>
      <c r="N92">
        <v>1013</v>
      </c>
      <c r="O92" t="s">
        <v>330</v>
      </c>
      <c r="P92" t="s">
        <v>330</v>
      </c>
      <c r="Q92">
        <v>1</v>
      </c>
      <c r="X92">
        <v>0.02</v>
      </c>
      <c r="Y92">
        <v>0</v>
      </c>
      <c r="Z92">
        <v>134.41</v>
      </c>
      <c r="AA92">
        <v>13.26</v>
      </c>
      <c r="AB92">
        <v>0</v>
      </c>
      <c r="AC92">
        <v>0</v>
      </c>
      <c r="AD92">
        <v>1</v>
      </c>
      <c r="AE92">
        <v>0</v>
      </c>
      <c r="AF92" t="s">
        <v>3</v>
      </c>
      <c r="AG92">
        <v>0.02</v>
      </c>
      <c r="AH92">
        <v>2</v>
      </c>
      <c r="AI92">
        <v>50635644</v>
      </c>
      <c r="AJ92">
        <v>95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ROW(Source!A99)</f>
        <v>99</v>
      </c>
      <c r="B93">
        <v>50635656</v>
      </c>
      <c r="C93">
        <v>50635641</v>
      </c>
      <c r="D93">
        <v>45811492</v>
      </c>
      <c r="E93">
        <v>1</v>
      </c>
      <c r="F93">
        <v>1</v>
      </c>
      <c r="G93">
        <v>1</v>
      </c>
      <c r="H93">
        <v>2</v>
      </c>
      <c r="I93" t="s">
        <v>331</v>
      </c>
      <c r="J93" t="s">
        <v>332</v>
      </c>
      <c r="K93" t="s">
        <v>333</v>
      </c>
      <c r="L93">
        <v>45811227</v>
      </c>
      <c r="N93">
        <v>1013</v>
      </c>
      <c r="O93" t="s">
        <v>330</v>
      </c>
      <c r="P93" t="s">
        <v>330</v>
      </c>
      <c r="Q93">
        <v>1</v>
      </c>
      <c r="X93">
        <v>0.28999999999999998</v>
      </c>
      <c r="Y93">
        <v>0</v>
      </c>
      <c r="Z93">
        <v>142.46</v>
      </c>
      <c r="AA93">
        <v>13.26</v>
      </c>
      <c r="AB93">
        <v>0</v>
      </c>
      <c r="AC93">
        <v>0</v>
      </c>
      <c r="AD93">
        <v>1</v>
      </c>
      <c r="AE93">
        <v>0</v>
      </c>
      <c r="AF93" t="s">
        <v>3</v>
      </c>
      <c r="AG93">
        <v>0.28999999999999998</v>
      </c>
      <c r="AH93">
        <v>2</v>
      </c>
      <c r="AI93">
        <v>50635645</v>
      </c>
      <c r="AJ93">
        <v>96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ROW(Source!A99)</f>
        <v>99</v>
      </c>
      <c r="B94">
        <v>50635657</v>
      </c>
      <c r="C94">
        <v>50635641</v>
      </c>
      <c r="D94">
        <v>45813321</v>
      </c>
      <c r="E94">
        <v>1</v>
      </c>
      <c r="F94">
        <v>1</v>
      </c>
      <c r="G94">
        <v>1</v>
      </c>
      <c r="H94">
        <v>2</v>
      </c>
      <c r="I94" t="s">
        <v>334</v>
      </c>
      <c r="J94" t="s">
        <v>335</v>
      </c>
      <c r="K94" t="s">
        <v>336</v>
      </c>
      <c r="L94">
        <v>45811227</v>
      </c>
      <c r="N94">
        <v>1013</v>
      </c>
      <c r="O94" t="s">
        <v>330</v>
      </c>
      <c r="P94" t="s">
        <v>330</v>
      </c>
      <c r="Q94">
        <v>1</v>
      </c>
      <c r="X94">
        <v>0.02</v>
      </c>
      <c r="Y94">
        <v>0</v>
      </c>
      <c r="Z94">
        <v>86.55</v>
      </c>
      <c r="AA94">
        <v>0</v>
      </c>
      <c r="AB94">
        <v>0</v>
      </c>
      <c r="AC94">
        <v>0</v>
      </c>
      <c r="AD94">
        <v>1</v>
      </c>
      <c r="AE94">
        <v>0</v>
      </c>
      <c r="AF94" t="s">
        <v>3</v>
      </c>
      <c r="AG94">
        <v>0.02</v>
      </c>
      <c r="AH94">
        <v>2</v>
      </c>
      <c r="AI94">
        <v>50635646</v>
      </c>
      <c r="AJ94">
        <v>97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ROW(Source!A99)</f>
        <v>99</v>
      </c>
      <c r="B95">
        <v>50635658</v>
      </c>
      <c r="C95">
        <v>50635641</v>
      </c>
      <c r="D95">
        <v>45816610</v>
      </c>
      <c r="E95">
        <v>1</v>
      </c>
      <c r="F95">
        <v>1</v>
      </c>
      <c r="G95">
        <v>1</v>
      </c>
      <c r="H95">
        <v>3</v>
      </c>
      <c r="I95" t="s">
        <v>357</v>
      </c>
      <c r="J95" t="s">
        <v>358</v>
      </c>
      <c r="K95" t="s">
        <v>359</v>
      </c>
      <c r="L95">
        <v>1346</v>
      </c>
      <c r="N95">
        <v>1009</v>
      </c>
      <c r="O95" t="s">
        <v>340</v>
      </c>
      <c r="P95" t="s">
        <v>340</v>
      </c>
      <c r="Q95">
        <v>1</v>
      </c>
      <c r="X95">
        <v>1.2E-2</v>
      </c>
      <c r="Y95">
        <v>23.59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3</v>
      </c>
      <c r="AG95">
        <v>1.2E-2</v>
      </c>
      <c r="AH95">
        <v>2</v>
      </c>
      <c r="AI95">
        <v>50635647</v>
      </c>
      <c r="AJ95">
        <v>98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ROW(Source!A99)</f>
        <v>99</v>
      </c>
      <c r="B96">
        <v>50635659</v>
      </c>
      <c r="C96">
        <v>50635641</v>
      </c>
      <c r="D96">
        <v>45817317</v>
      </c>
      <c r="E96">
        <v>1</v>
      </c>
      <c r="F96">
        <v>1</v>
      </c>
      <c r="G96">
        <v>1</v>
      </c>
      <c r="H96">
        <v>3</v>
      </c>
      <c r="I96" t="s">
        <v>360</v>
      </c>
      <c r="J96" t="s">
        <v>361</v>
      </c>
      <c r="K96" t="s">
        <v>362</v>
      </c>
      <c r="L96">
        <v>1346</v>
      </c>
      <c r="N96">
        <v>1009</v>
      </c>
      <c r="O96" t="s">
        <v>340</v>
      </c>
      <c r="P96" t="s">
        <v>340</v>
      </c>
      <c r="Q96">
        <v>1</v>
      </c>
      <c r="X96">
        <v>0.01</v>
      </c>
      <c r="Y96">
        <v>28.15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3</v>
      </c>
      <c r="AG96">
        <v>0.01</v>
      </c>
      <c r="AH96">
        <v>2</v>
      </c>
      <c r="AI96">
        <v>50635648</v>
      </c>
      <c r="AJ96">
        <v>99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ROW(Source!A99)</f>
        <v>99</v>
      </c>
      <c r="B97">
        <v>50635660</v>
      </c>
      <c r="C97">
        <v>50635641</v>
      </c>
      <c r="D97">
        <v>45870745</v>
      </c>
      <c r="E97">
        <v>1</v>
      </c>
      <c r="F97">
        <v>1</v>
      </c>
      <c r="G97">
        <v>1</v>
      </c>
      <c r="H97">
        <v>3</v>
      </c>
      <c r="I97" t="s">
        <v>238</v>
      </c>
      <c r="J97" t="s">
        <v>240</v>
      </c>
      <c r="K97" t="s">
        <v>239</v>
      </c>
      <c r="L97">
        <v>1348</v>
      </c>
      <c r="N97">
        <v>1009</v>
      </c>
      <c r="O97" t="s">
        <v>206</v>
      </c>
      <c r="P97" t="s">
        <v>206</v>
      </c>
      <c r="Q97">
        <v>1000</v>
      </c>
      <c r="X97">
        <v>5.0000000000000001E-4</v>
      </c>
      <c r="Y97">
        <v>89303.44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3</v>
      </c>
      <c r="AG97">
        <v>5.0000000000000001E-4</v>
      </c>
      <c r="AH97">
        <v>2</v>
      </c>
      <c r="AI97">
        <v>50635649</v>
      </c>
      <c r="AJ97">
        <v>100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ROW(Source!A99)</f>
        <v>99</v>
      </c>
      <c r="B98">
        <v>50635661</v>
      </c>
      <c r="C98">
        <v>50635641</v>
      </c>
      <c r="D98">
        <v>45873941</v>
      </c>
      <c r="E98">
        <v>1</v>
      </c>
      <c r="F98">
        <v>1</v>
      </c>
      <c r="G98">
        <v>1</v>
      </c>
      <c r="H98">
        <v>3</v>
      </c>
      <c r="I98" t="s">
        <v>363</v>
      </c>
      <c r="J98" t="s">
        <v>364</v>
      </c>
      <c r="K98" t="s">
        <v>365</v>
      </c>
      <c r="L98">
        <v>1346</v>
      </c>
      <c r="N98">
        <v>1009</v>
      </c>
      <c r="O98" t="s">
        <v>340</v>
      </c>
      <c r="P98" t="s">
        <v>340</v>
      </c>
      <c r="Q98">
        <v>1</v>
      </c>
      <c r="X98">
        <v>0.01</v>
      </c>
      <c r="Y98">
        <v>33.06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3</v>
      </c>
      <c r="AG98">
        <v>0.01</v>
      </c>
      <c r="AH98">
        <v>2</v>
      </c>
      <c r="AI98">
        <v>50635650</v>
      </c>
      <c r="AJ98">
        <v>101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ROW(Source!A99)</f>
        <v>99</v>
      </c>
      <c r="B99">
        <v>50635662</v>
      </c>
      <c r="C99">
        <v>50635641</v>
      </c>
      <c r="D99">
        <v>45967299</v>
      </c>
      <c r="E99">
        <v>1</v>
      </c>
      <c r="F99">
        <v>1</v>
      </c>
      <c r="G99">
        <v>1</v>
      </c>
      <c r="H99">
        <v>3</v>
      </c>
      <c r="I99" t="s">
        <v>344</v>
      </c>
      <c r="J99" t="s">
        <v>345</v>
      </c>
      <c r="K99" t="s">
        <v>346</v>
      </c>
      <c r="L99">
        <v>1344</v>
      </c>
      <c r="N99">
        <v>1008</v>
      </c>
      <c r="O99" t="s">
        <v>347</v>
      </c>
      <c r="P99" t="s">
        <v>347</v>
      </c>
      <c r="Q99">
        <v>1</v>
      </c>
      <c r="X99">
        <v>0.25</v>
      </c>
      <c r="Y99">
        <v>1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3</v>
      </c>
      <c r="AG99">
        <v>0.25</v>
      </c>
      <c r="AH99">
        <v>2</v>
      </c>
      <c r="AI99">
        <v>50635651</v>
      </c>
      <c r="AJ99">
        <v>102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ROW(Source!A102)</f>
        <v>102</v>
      </c>
      <c r="B100">
        <v>50663594</v>
      </c>
      <c r="C100">
        <v>50635596</v>
      </c>
      <c r="D100">
        <v>45975157</v>
      </c>
      <c r="E100">
        <v>1</v>
      </c>
      <c r="F100">
        <v>1</v>
      </c>
      <c r="G100">
        <v>1</v>
      </c>
      <c r="H100">
        <v>1</v>
      </c>
      <c r="I100" t="s">
        <v>382</v>
      </c>
      <c r="J100" t="s">
        <v>3</v>
      </c>
      <c r="K100" t="s">
        <v>383</v>
      </c>
      <c r="L100">
        <v>1476</v>
      </c>
      <c r="N100">
        <v>1013</v>
      </c>
      <c r="O100" t="s">
        <v>323</v>
      </c>
      <c r="P100" t="s">
        <v>324</v>
      </c>
      <c r="Q100">
        <v>1</v>
      </c>
      <c r="X100">
        <v>4.29</v>
      </c>
      <c r="Y100">
        <v>0</v>
      </c>
      <c r="Z100">
        <v>0</v>
      </c>
      <c r="AA100">
        <v>0</v>
      </c>
      <c r="AB100">
        <v>7.21</v>
      </c>
      <c r="AC100">
        <v>0</v>
      </c>
      <c r="AD100">
        <v>1</v>
      </c>
      <c r="AE100">
        <v>1</v>
      </c>
      <c r="AF100" t="s">
        <v>247</v>
      </c>
      <c r="AG100">
        <v>4.9334999999999996</v>
      </c>
      <c r="AH100">
        <v>2</v>
      </c>
      <c r="AI100">
        <v>50663594</v>
      </c>
      <c r="AJ100">
        <v>104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ROW(Source!A102)</f>
        <v>102</v>
      </c>
      <c r="B101">
        <v>50663595</v>
      </c>
      <c r="C101">
        <v>50635596</v>
      </c>
      <c r="D101">
        <v>121548</v>
      </c>
      <c r="E101">
        <v>1</v>
      </c>
      <c r="F101">
        <v>1</v>
      </c>
      <c r="G101">
        <v>1</v>
      </c>
      <c r="H101">
        <v>1</v>
      </c>
      <c r="I101" t="s">
        <v>27</v>
      </c>
      <c r="J101" t="s">
        <v>3</v>
      </c>
      <c r="K101" t="s">
        <v>325</v>
      </c>
      <c r="L101">
        <v>608254</v>
      </c>
      <c r="N101">
        <v>1013</v>
      </c>
      <c r="O101" t="s">
        <v>326</v>
      </c>
      <c r="P101" t="s">
        <v>326</v>
      </c>
      <c r="Q101">
        <v>1</v>
      </c>
      <c r="X101">
        <v>0.97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2</v>
      </c>
      <c r="AF101" t="s">
        <v>246</v>
      </c>
      <c r="AG101">
        <v>1.2124999999999999</v>
      </c>
      <c r="AH101">
        <v>2</v>
      </c>
      <c r="AI101">
        <v>50663595</v>
      </c>
      <c r="AJ101">
        <v>105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ROW(Source!A102)</f>
        <v>102</v>
      </c>
      <c r="B102">
        <v>50663596</v>
      </c>
      <c r="C102">
        <v>50635596</v>
      </c>
      <c r="D102">
        <v>45811486</v>
      </c>
      <c r="E102">
        <v>1</v>
      </c>
      <c r="F102">
        <v>1</v>
      </c>
      <c r="G102">
        <v>1</v>
      </c>
      <c r="H102">
        <v>2</v>
      </c>
      <c r="I102" t="s">
        <v>350</v>
      </c>
      <c r="J102" t="s">
        <v>351</v>
      </c>
      <c r="K102" t="s">
        <v>352</v>
      </c>
      <c r="L102">
        <v>45811227</v>
      </c>
      <c r="N102">
        <v>1013</v>
      </c>
      <c r="O102" t="s">
        <v>330</v>
      </c>
      <c r="P102" t="s">
        <v>330</v>
      </c>
      <c r="Q102">
        <v>1</v>
      </c>
      <c r="X102">
        <v>0.97</v>
      </c>
      <c r="Y102">
        <v>0</v>
      </c>
      <c r="Z102">
        <v>83.54</v>
      </c>
      <c r="AA102">
        <v>9.8800000000000008</v>
      </c>
      <c r="AB102">
        <v>0</v>
      </c>
      <c r="AC102">
        <v>0</v>
      </c>
      <c r="AD102">
        <v>1</v>
      </c>
      <c r="AE102">
        <v>0</v>
      </c>
      <c r="AF102" t="s">
        <v>246</v>
      </c>
      <c r="AG102">
        <v>1.2124999999999999</v>
      </c>
      <c r="AH102">
        <v>2</v>
      </c>
      <c r="AI102">
        <v>50663596</v>
      </c>
      <c r="AJ102">
        <v>106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ROW(Source!A102)</f>
        <v>102</v>
      </c>
      <c r="B103">
        <v>50663597</v>
      </c>
      <c r="C103">
        <v>50635596</v>
      </c>
      <c r="D103">
        <v>45813321</v>
      </c>
      <c r="E103">
        <v>1</v>
      </c>
      <c r="F103">
        <v>1</v>
      </c>
      <c r="G103">
        <v>1</v>
      </c>
      <c r="H103">
        <v>2</v>
      </c>
      <c r="I103" t="s">
        <v>334</v>
      </c>
      <c r="J103" t="s">
        <v>335</v>
      </c>
      <c r="K103" t="s">
        <v>336</v>
      </c>
      <c r="L103">
        <v>45811227</v>
      </c>
      <c r="N103">
        <v>1013</v>
      </c>
      <c r="O103" t="s">
        <v>330</v>
      </c>
      <c r="P103" t="s">
        <v>330</v>
      </c>
      <c r="Q103">
        <v>1</v>
      </c>
      <c r="X103">
        <v>0.22</v>
      </c>
      <c r="Y103">
        <v>0</v>
      </c>
      <c r="Z103">
        <v>86.55</v>
      </c>
      <c r="AA103">
        <v>0</v>
      </c>
      <c r="AB103">
        <v>0</v>
      </c>
      <c r="AC103">
        <v>0</v>
      </c>
      <c r="AD103">
        <v>1</v>
      </c>
      <c r="AE103">
        <v>0</v>
      </c>
      <c r="AF103" t="s">
        <v>246</v>
      </c>
      <c r="AG103">
        <v>0.27500000000000002</v>
      </c>
      <c r="AH103">
        <v>2</v>
      </c>
      <c r="AI103">
        <v>50663597</v>
      </c>
      <c r="AJ103">
        <v>107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ROW(Source!A102)</f>
        <v>102</v>
      </c>
      <c r="B104">
        <v>50663598</v>
      </c>
      <c r="C104">
        <v>50635596</v>
      </c>
      <c r="D104">
        <v>45815427</v>
      </c>
      <c r="E104">
        <v>1</v>
      </c>
      <c r="F104">
        <v>1</v>
      </c>
      <c r="G104">
        <v>1</v>
      </c>
      <c r="H104">
        <v>3</v>
      </c>
      <c r="I104" t="s">
        <v>387</v>
      </c>
      <c r="J104" t="s">
        <v>388</v>
      </c>
      <c r="K104" t="s">
        <v>389</v>
      </c>
      <c r="L104">
        <v>1348</v>
      </c>
      <c r="N104">
        <v>1009</v>
      </c>
      <c r="O104" t="s">
        <v>206</v>
      </c>
      <c r="P104" t="s">
        <v>206</v>
      </c>
      <c r="Q104">
        <v>1000</v>
      </c>
      <c r="X104">
        <v>3.0000000000000001E-5</v>
      </c>
      <c r="Y104">
        <v>9220.7199999999993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0</v>
      </c>
      <c r="AF104" t="s">
        <v>3</v>
      </c>
      <c r="AG104">
        <v>3.0000000000000001E-5</v>
      </c>
      <c r="AH104">
        <v>2</v>
      </c>
      <c r="AI104">
        <v>50663598</v>
      </c>
      <c r="AJ104">
        <v>108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ROW(Source!A102)</f>
        <v>102</v>
      </c>
      <c r="B105">
        <v>50663599</v>
      </c>
      <c r="C105">
        <v>50635596</v>
      </c>
      <c r="D105">
        <v>45815764</v>
      </c>
      <c r="E105">
        <v>1</v>
      </c>
      <c r="F105">
        <v>1</v>
      </c>
      <c r="G105">
        <v>1</v>
      </c>
      <c r="H105">
        <v>3</v>
      </c>
      <c r="I105" t="s">
        <v>424</v>
      </c>
      <c r="J105" t="s">
        <v>425</v>
      </c>
      <c r="K105" t="s">
        <v>426</v>
      </c>
      <c r="L105">
        <v>1348</v>
      </c>
      <c r="N105">
        <v>1009</v>
      </c>
      <c r="O105" t="s">
        <v>206</v>
      </c>
      <c r="P105" t="s">
        <v>206</v>
      </c>
      <c r="Q105">
        <v>1000</v>
      </c>
      <c r="X105">
        <v>3.0000000000000001E-5</v>
      </c>
      <c r="Y105">
        <v>6179.8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0</v>
      </c>
      <c r="AF105" t="s">
        <v>3</v>
      </c>
      <c r="AG105">
        <v>3.0000000000000001E-5</v>
      </c>
      <c r="AH105">
        <v>2</v>
      </c>
      <c r="AI105">
        <v>50663599</v>
      </c>
      <c r="AJ105">
        <v>109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ROW(Source!A102)</f>
        <v>102</v>
      </c>
      <c r="B106">
        <v>50663600</v>
      </c>
      <c r="C106">
        <v>50635596</v>
      </c>
      <c r="D106">
        <v>45816303</v>
      </c>
      <c r="E106">
        <v>1</v>
      </c>
      <c r="F106">
        <v>1</v>
      </c>
      <c r="G106">
        <v>1</v>
      </c>
      <c r="H106">
        <v>3</v>
      </c>
      <c r="I106" t="s">
        <v>427</v>
      </c>
      <c r="J106" t="s">
        <v>428</v>
      </c>
      <c r="K106" t="s">
        <v>339</v>
      </c>
      <c r="L106">
        <v>1348</v>
      </c>
      <c r="N106">
        <v>1009</v>
      </c>
      <c r="O106" t="s">
        <v>206</v>
      </c>
      <c r="P106" t="s">
        <v>206</v>
      </c>
      <c r="Q106">
        <v>1000</v>
      </c>
      <c r="X106">
        <v>0</v>
      </c>
      <c r="Y106">
        <v>9189.35</v>
      </c>
      <c r="Z106">
        <v>0</v>
      </c>
      <c r="AA106">
        <v>0</v>
      </c>
      <c r="AB106">
        <v>0</v>
      </c>
      <c r="AC106">
        <v>1</v>
      </c>
      <c r="AD106">
        <v>0</v>
      </c>
      <c r="AE106">
        <v>0</v>
      </c>
      <c r="AF106" t="s">
        <v>3</v>
      </c>
      <c r="AG106">
        <v>0</v>
      </c>
      <c r="AH106">
        <v>3</v>
      </c>
      <c r="AI106">
        <v>-1</v>
      </c>
      <c r="AJ106" t="s">
        <v>3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ROW(Source!A102)</f>
        <v>102</v>
      </c>
      <c r="B107">
        <v>50663601</v>
      </c>
      <c r="C107">
        <v>50635596</v>
      </c>
      <c r="D107">
        <v>45816364</v>
      </c>
      <c r="E107">
        <v>1</v>
      </c>
      <c r="F107">
        <v>1</v>
      </c>
      <c r="G107">
        <v>1</v>
      </c>
      <c r="H107">
        <v>3</v>
      </c>
      <c r="I107" t="s">
        <v>390</v>
      </c>
      <c r="J107" t="s">
        <v>391</v>
      </c>
      <c r="K107" t="s">
        <v>392</v>
      </c>
      <c r="L107">
        <v>1346</v>
      </c>
      <c r="N107">
        <v>1009</v>
      </c>
      <c r="O107" t="s">
        <v>340</v>
      </c>
      <c r="P107" t="s">
        <v>340</v>
      </c>
      <c r="Q107">
        <v>1</v>
      </c>
      <c r="X107">
        <v>0.02</v>
      </c>
      <c r="Y107">
        <v>1.69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0</v>
      </c>
      <c r="AF107" t="s">
        <v>3</v>
      </c>
      <c r="AG107">
        <v>0.02</v>
      </c>
      <c r="AH107">
        <v>2</v>
      </c>
      <c r="AI107">
        <v>50663601</v>
      </c>
      <c r="AJ107">
        <v>110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ROW(Source!A102)</f>
        <v>102</v>
      </c>
      <c r="B108">
        <v>50663602</v>
      </c>
      <c r="C108">
        <v>50635596</v>
      </c>
      <c r="D108">
        <v>45817071</v>
      </c>
      <c r="E108">
        <v>1</v>
      </c>
      <c r="F108">
        <v>1</v>
      </c>
      <c r="G108">
        <v>1</v>
      </c>
      <c r="H108">
        <v>3</v>
      </c>
      <c r="I108" t="s">
        <v>393</v>
      </c>
      <c r="J108" t="s">
        <v>394</v>
      </c>
      <c r="K108" t="s">
        <v>395</v>
      </c>
      <c r="L108">
        <v>1346</v>
      </c>
      <c r="N108">
        <v>1009</v>
      </c>
      <c r="O108" t="s">
        <v>340</v>
      </c>
      <c r="P108" t="s">
        <v>340</v>
      </c>
      <c r="Q108">
        <v>1</v>
      </c>
      <c r="X108">
        <v>0.1</v>
      </c>
      <c r="Y108">
        <v>13.33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3</v>
      </c>
      <c r="AG108">
        <v>0.1</v>
      </c>
      <c r="AH108">
        <v>2</v>
      </c>
      <c r="AI108">
        <v>50663602</v>
      </c>
      <c r="AJ108">
        <v>111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ROW(Source!A102)</f>
        <v>102</v>
      </c>
      <c r="B109">
        <v>50663603</v>
      </c>
      <c r="C109">
        <v>50635596</v>
      </c>
      <c r="D109">
        <v>45822979</v>
      </c>
      <c r="E109">
        <v>1</v>
      </c>
      <c r="F109">
        <v>1</v>
      </c>
      <c r="G109">
        <v>1</v>
      </c>
      <c r="H109">
        <v>3</v>
      </c>
      <c r="I109" t="s">
        <v>429</v>
      </c>
      <c r="J109" t="s">
        <v>430</v>
      </c>
      <c r="K109" t="s">
        <v>431</v>
      </c>
      <c r="L109">
        <v>1348</v>
      </c>
      <c r="N109">
        <v>1009</v>
      </c>
      <c r="O109" t="s">
        <v>206</v>
      </c>
      <c r="P109" t="s">
        <v>206</v>
      </c>
      <c r="Q109">
        <v>1000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1</v>
      </c>
      <c r="AD109">
        <v>0</v>
      </c>
      <c r="AE109">
        <v>0</v>
      </c>
      <c r="AF109" t="s">
        <v>3</v>
      </c>
      <c r="AG109">
        <v>0</v>
      </c>
      <c r="AH109">
        <v>3</v>
      </c>
      <c r="AI109">
        <v>-1</v>
      </c>
      <c r="AJ109" t="s">
        <v>3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ROW(Source!A102)</f>
        <v>102</v>
      </c>
      <c r="B110">
        <v>50663604</v>
      </c>
      <c r="C110">
        <v>50635596</v>
      </c>
      <c r="D110">
        <v>45829708</v>
      </c>
      <c r="E110">
        <v>1</v>
      </c>
      <c r="F110">
        <v>1</v>
      </c>
      <c r="G110">
        <v>1</v>
      </c>
      <c r="H110">
        <v>3</v>
      </c>
      <c r="I110" t="s">
        <v>432</v>
      </c>
      <c r="J110" t="s">
        <v>433</v>
      </c>
      <c r="K110" t="s">
        <v>434</v>
      </c>
      <c r="L110">
        <v>1354</v>
      </c>
      <c r="N110">
        <v>1010</v>
      </c>
      <c r="O110" t="s">
        <v>134</v>
      </c>
      <c r="P110" t="s">
        <v>134</v>
      </c>
      <c r="Q110">
        <v>1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1</v>
      </c>
      <c r="AD110">
        <v>0</v>
      </c>
      <c r="AE110">
        <v>0</v>
      </c>
      <c r="AF110" t="s">
        <v>3</v>
      </c>
      <c r="AG110">
        <v>0</v>
      </c>
      <c r="AH110">
        <v>3</v>
      </c>
      <c r="AI110">
        <v>-1</v>
      </c>
      <c r="AJ110" t="s">
        <v>3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ROW(Source!A102)</f>
        <v>102</v>
      </c>
      <c r="B111">
        <v>50663605</v>
      </c>
      <c r="C111">
        <v>50635596</v>
      </c>
      <c r="D111">
        <v>45830136</v>
      </c>
      <c r="E111">
        <v>1</v>
      </c>
      <c r="F111">
        <v>1</v>
      </c>
      <c r="G111">
        <v>1</v>
      </c>
      <c r="H111">
        <v>3</v>
      </c>
      <c r="I111" t="s">
        <v>396</v>
      </c>
      <c r="J111" t="s">
        <v>397</v>
      </c>
      <c r="K111" t="s">
        <v>398</v>
      </c>
      <c r="L111">
        <v>1348</v>
      </c>
      <c r="N111">
        <v>1009</v>
      </c>
      <c r="O111" t="s">
        <v>206</v>
      </c>
      <c r="P111" t="s">
        <v>206</v>
      </c>
      <c r="Q111">
        <v>1000</v>
      </c>
      <c r="X111">
        <v>1E-4</v>
      </c>
      <c r="Y111">
        <v>9368.7199999999993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3</v>
      </c>
      <c r="AG111">
        <v>1E-4</v>
      </c>
      <c r="AH111">
        <v>2</v>
      </c>
      <c r="AI111">
        <v>50663605</v>
      </c>
      <c r="AJ111">
        <v>112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ROW(Source!A102)</f>
        <v>102</v>
      </c>
      <c r="B112">
        <v>50663606</v>
      </c>
      <c r="C112">
        <v>50635596</v>
      </c>
      <c r="D112">
        <v>45837951</v>
      </c>
      <c r="E112">
        <v>1</v>
      </c>
      <c r="F112">
        <v>1</v>
      </c>
      <c r="G112">
        <v>1</v>
      </c>
      <c r="H112">
        <v>3</v>
      </c>
      <c r="I112" t="s">
        <v>456</v>
      </c>
      <c r="J112" t="s">
        <v>457</v>
      </c>
      <c r="K112" t="s">
        <v>458</v>
      </c>
      <c r="L112">
        <v>1346</v>
      </c>
      <c r="N112">
        <v>1009</v>
      </c>
      <c r="O112" t="s">
        <v>340</v>
      </c>
      <c r="P112" t="s">
        <v>340</v>
      </c>
      <c r="Q112">
        <v>1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1</v>
      </c>
      <c r="AD112">
        <v>0</v>
      </c>
      <c r="AE112">
        <v>0</v>
      </c>
      <c r="AF112" t="s">
        <v>3</v>
      </c>
      <c r="AG112">
        <v>0</v>
      </c>
      <c r="AH112">
        <v>3</v>
      </c>
      <c r="AI112">
        <v>-1</v>
      </c>
      <c r="AJ112" t="s">
        <v>3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ROW(Source!A102)</f>
        <v>102</v>
      </c>
      <c r="B113">
        <v>50663607</v>
      </c>
      <c r="C113">
        <v>50635596</v>
      </c>
      <c r="D113">
        <v>45837956</v>
      </c>
      <c r="E113">
        <v>1</v>
      </c>
      <c r="F113">
        <v>1</v>
      </c>
      <c r="G113">
        <v>1</v>
      </c>
      <c r="H113">
        <v>3</v>
      </c>
      <c r="I113" t="s">
        <v>441</v>
      </c>
      <c r="J113" t="s">
        <v>442</v>
      </c>
      <c r="K113" t="s">
        <v>443</v>
      </c>
      <c r="L113">
        <v>1346</v>
      </c>
      <c r="N113">
        <v>1009</v>
      </c>
      <c r="O113" t="s">
        <v>340</v>
      </c>
      <c r="P113" t="s">
        <v>340</v>
      </c>
      <c r="Q113">
        <v>1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1</v>
      </c>
      <c r="AD113">
        <v>0</v>
      </c>
      <c r="AE113">
        <v>0</v>
      </c>
      <c r="AF113" t="s">
        <v>3</v>
      </c>
      <c r="AG113">
        <v>0</v>
      </c>
      <c r="AH113">
        <v>3</v>
      </c>
      <c r="AI113">
        <v>-1</v>
      </c>
      <c r="AJ113" t="s">
        <v>3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Смета 11 граф c НР и СП</vt:lpstr>
      <vt:lpstr>Source</vt:lpstr>
      <vt:lpstr>SourceObSm</vt:lpstr>
      <vt:lpstr>SmtRes</vt:lpstr>
      <vt:lpstr>EtalonRes</vt:lpstr>
      <vt:lpstr>'Смета 11 граф c НР и СП'!Заголовки_для_печати</vt:lpstr>
      <vt:lpstr>'Смета 11 граф c НР и СП'!Область_печати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created xsi:type="dcterms:W3CDTF">2020-12-04T07:58:03Z</dcterms:created>
  <dcterms:modified xsi:type="dcterms:W3CDTF">2020-12-04T08:05:44Z</dcterms:modified>
</cp:coreProperties>
</file>